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xl/_rels/workbook.xml.rels" ContentType="application/vnd.openxmlformats-package.relationships+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0. Errata" sheetId="1" state="visible" r:id="rId3"/>
    <sheet name="1. Contemporaneous" sheetId="2" state="visible" r:id="rId4"/>
    <sheet name="2. Five-Year" sheetId="3" state="visible" r:id="rId5"/>
    <sheet name="3. CM Source Data" sheetId="4" state="visible" r:id="rId6"/>
    <sheet name="Teleconnection and GDP Data"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<sst xmlns="http://schemas.openxmlformats.org/spreadsheetml/2006/main" count="272" uniqueCount="261">
  <si>
    <t xml:space="preserve">ERRATA — corrections to 2026-07-20-hendrix.xlsx</t>
  </si>
  <si>
    <t xml:space="preserve">Three arithmetic errors, two of which pushed in opposite directions, which is why the published headline looked plausible. Corrected values are computed live on tabs 1-3.</t>
  </si>
  <si>
    <t xml:space="preserve">#</t>
  </si>
  <si>
    <t xml:space="preserve">Location</t>
  </si>
  <si>
    <t xml:space="preserve">What is wrong</t>
  </si>
  <si>
    <t xml:space="preserve">As published</t>
  </si>
  <si>
    <t xml:space="preserve">Corrected</t>
  </si>
  <si>
    <t xml:space="preserve">Basis</t>
  </si>
  <si>
    <t xml:space="preserve">Sheet 1, B16:B17</t>
  </si>
  <si>
    <t xml:space="preserve">Formula pulls =B11 and =B12, which are the COUNTRY COUNTS (51, 37), not the GDP bases (16, 22). The adjacent note says the calculation is 'GDP ($T) x effect (pp)', so the intent is clear and the reference is simply wrong.</t>
  </si>
  <si>
    <t xml:space="preserve">51 and 37</t>
  </si>
  <si>
    <t xml:space="preserve">16 and 22</t>
  </si>
  <si>
    <t xml:space="preserve">Cell reference error. Inflates the GDP base by ~2.7x.</t>
  </si>
  <si>
    <t xml:space="preserve">Sheet 1, B7</t>
  </si>
  <si>
    <t xml:space="preserve">Scales the per-SD elasticity by 3.5/3.84 = 0.91. The elasticities are in percentage points PER STANDARD DEVIATION, so a 3.5-SD event requires multiplying by 3.5, not by the ratio of the two events. Note in E21 of that sheet says exactly this and contradicts the formula.</t>
  </si>
  <si>
    <t xml:space="preserve">x 0.911</t>
  </si>
  <si>
    <t xml:space="preserve">x 3.50</t>
  </si>
  <si>
    <t xml:space="preserve">C&amp;M Fig. 1B y-axis is 'p.p. per s.d.'; paper text: 'a 1-standard deviation El Nino event decreases growth by 1.3 pp'. Deflates by 3.84x.</t>
  </si>
  <si>
    <t xml:space="preserve">Sheet 2, B8:B11</t>
  </si>
  <si>
    <t xml:space="preserve">The 4-5x multiplier is the ratio of the year-5 growth GAP to the year-0 growth GAP. That converts a year-0 annual loss into a year-5 ANNUAL loss, not into a five-year CUMULATIVE total. The cumulative total is the sum of the six annual losses, not the last one.</t>
  </si>
  <si>
    <t xml:space="preserve">4.5x</t>
  </si>
  <si>
    <t xml:space="preserve">17.80x</t>
  </si>
  <si>
    <t xml:space="preserve">C&amp;M replication data (tab 3): cumulative damages -5.691% vs onset-year -0.320%. Independently confirmed by summing the Fig. 1D path: 17.78x.</t>
  </si>
  <si>
    <t xml:space="preserve">Sheet 2, D18:D23</t>
  </si>
  <si>
    <t xml:space="preserve">Column labelled 'Cumulative Loss ($B)' is actually the annual loss in each year (year-1 loss x that year's gap ratio). The $3.088T endpoint is therefore the annual loss in year 5, not the cumulative loss over the window.</t>
  </si>
  <si>
    <t xml:space="preserve">stock/flow conflated</t>
  </si>
  <si>
    <t xml:space="preserve">running sum of annual losses</t>
  </si>
  <si>
    <t xml:space="preserve">Same as #3 — this is the same error surfacing in the decomposition table.</t>
  </si>
  <si>
    <t xml:space="preserve">Sheet 2, rows 18-22</t>
  </si>
  <si>
    <t xml:space="preserve">Decomposition covers five years labelled Year 1 to Year 5. C&amp;M's window is six years (onset year plus five), 1998 through 2003 for the benchmark event.</t>
  </si>
  <si>
    <t xml:space="preserve">5 years</t>
  </si>
  <si>
    <t xml:space="preserve">6 years (2027-2032)</t>
  </si>
  <si>
    <t xml:space="preserve">C&amp;M replication file runs 1998-2003 (six years, onset + 5 lags) for the 1997-98 event. Onset year set to 2027 per DJF convention (event's Dec-Jan-Feb peak falls in the 2027-28 winter), so the analogous window here is 2027-2032.</t>
  </si>
  <si>
    <t xml:space="preserve">Sheet tab names; Sheet 2 C13, E13</t>
  </si>
  <si>
    <t xml:space="preserve">Stale labels from an earlier draft: tabs read '($450B)' and '($2T)' while computing $686B and $3.09T; C13 reads 'approx $2 trillion' beside a value of 3088; E13 cites '~1.8% of global GDP' and a range of $1.8T-$2.25T that matches neither the scenarios above it nor the headline.</t>
  </si>
  <si>
    <t xml:space="preserve">inconsistent</t>
  </si>
  <si>
    <t xml:space="preserve">relabelled</t>
  </si>
  <si>
    <t xml:space="preserve">Internal inconsistency — no judgement call involved.</t>
  </si>
  <si>
    <t xml:space="preserve">Blog text, 'Effects fall heavily on the tropics'</t>
  </si>
  <si>
    <t xml:space="preserve">'$535 billion ... 51 countries ... 3.3 percent of GDP'. With the stated elasticity the figure must equal ~1.05% of that group's GDP. The 3.3% only appears because $535B was computed off the country count. This is the clearest external tell of error #1.</t>
  </si>
  <si>
    <t xml:space="preserve">3.3% of GDP</t>
  </si>
  <si>
    <t xml:space="preserve">recompute</t>
  </si>
  <si>
    <t xml:space="preserve">535/16,000 = 3.3%; but 1.048 pp effect on $16T = $168B = 1.05%.</t>
  </si>
  <si>
    <t xml:space="preserve">Sheet 1, D18 note</t>
  </si>
  <si>
    <t xml:space="preserve">Range '$305B-$855B reflecting paper's 95% CI' is not reproducible from anything in the file.</t>
  </si>
  <si>
    <t xml:space="preserve">$305B-$855B</t>
  </si>
  <si>
    <t xml:space="preserve">from C&amp;M CI columns</t>
  </si>
  <si>
    <t xml:space="preserve">Replication file publishes damages_ci_2_5 and damages_ci_97_5; ratios applied on tab 1.</t>
  </si>
  <si>
    <t xml:space="preserve">NET EFFECT ON THE HEADLINE NUMBERS</t>
  </si>
  <si>
    <t xml:space="preserve">Corrected (Fig. 1D basis)</t>
  </si>
  <si>
    <t xml:space="preserve">Corrected (Fig. 1B basis)</t>
  </si>
  <si>
    <t xml:space="preserve">Onset-year loss</t>
  </si>
  <si>
    <t xml:space="preserve">$686B</t>
  </si>
  <si>
    <t xml:space="preserve">See tab 1 switch</t>
  </si>
  <si>
    <t xml:space="preserve">Six-year cumulative loss</t>
  </si>
  <si>
    <t xml:space="preserve">$3.09T</t>
  </si>
  <si>
    <t xml:space="preserve">WHY THE PUBLISHED NUMBER LOOKED REASONABLE</t>
  </si>
  <si>
    <t xml:space="preserve">Error #1 inflated the GDP base by about 2.7x. Error #2 deflated the event scaling by 3.84x. Those nearly cancel, leaving the onset-year figure only about 1.3x too low — well inside the range where nothing looks obviously wrong. Error #3 then understated the five-year multiplier by roughly 4x on its own. The result was a headline that passed a smell test while being built on three separate mistakes.</t>
  </si>
  <si>
    <t xml:space="preserve">1. EL NINO ECONOMIC IMPACT — ONSET-YEAR ESTIMATE  (CORRECTED)</t>
  </si>
  <si>
    <t xml:space="preserve">Based on Callahan &amp; Mankin (2023), Science 380: 1064-1069</t>
  </si>
  <si>
    <t xml:space="preserve">A. Event Assumptions</t>
  </si>
  <si>
    <t xml:space="preserve">E-index of 1997-98 El Nino (SDs)</t>
  </si>
  <si>
    <t xml:space="preserve">C&amp;M Fig. 2B legend. Reference only — no longer used in the scaling.</t>
  </si>
  <si>
    <t xml:space="preserve">Assumed E-index, 2026 event (SDs)</t>
  </si>
  <si>
    <t xml:space="preserve">Central estimate per the blog's footnote 1.</t>
  </si>
  <si>
    <t xml:space="preserve">Event magnitude multiplier</t>
  </si>
  <si>
    <t xml:space="preserve">CORRECTED (errata #2). Elasticities are per 1 s.d., so a 3.5-s.d. event multiplies by 3.50. The old file used 3.5/3.84 = 0.91.</t>
  </si>
  <si>
    <t xml:space="preserve">B. Teleconnection Groups (from C&amp;M Fig. 1)</t>
  </si>
  <si>
    <t xml:space="preserve">Elasticity source (type 'Fig 1D' or 'Fig 1B')</t>
  </si>
  <si>
    <t xml:space="preserve">Fig 1D</t>
  </si>
  <si>
    <t xml:space="preserve">Fig 1D uses the published bin averages and is internally consistent with the multiplier on tab 3, which also comes from Fig. 1D. Fig 1B uses the original file's read-offs (1.15 / 0.45) and runs about 28% hotter.</t>
  </si>
  <si>
    <t xml:space="preserve">Country Group</t>
  </si>
  <si>
    <t xml:space="preserve">N Countries</t>
  </si>
  <si>
    <t xml:space="preserve">Collective GDP ($T)</t>
  </si>
  <si>
    <t xml:space="preserve">Onset effect, Fig 1B (pp/SD)</t>
  </si>
  <si>
    <t xml:space="preserve">Onset effect, Fig 1D (pp/SD)</t>
  </si>
  <si>
    <t xml:space="preserve">Strongly teleconnected (tau &gt;= 0.65)</t>
  </si>
  <si>
    <t xml:space="preserve">GDP from World Bank (2025 values for most countries, nominal dollars) for these country groups, as in the original file. Fig 1D column is the year-0 value of each bin's path on tab 3.</t>
  </si>
  <si>
    <t xml:space="preserve">Moderately teleconnected (0.5&lt;=tau&lt;0.65)</t>
  </si>
  <si>
    <t xml:space="preserve">C. Onset-Year Damage Calculation</t>
  </si>
  <si>
    <t xml:space="preserve">Effect at 2026 E-index (pp)</t>
  </si>
  <si>
    <t xml:space="preserve">Onset-Year Loss ($B)</t>
  </si>
  <si>
    <t xml:space="preserve">CORRECTED (errata #1): column B now pulls Collective GDP, not N Countries.</t>
  </si>
  <si>
    <t xml:space="preserve">TOTAL ONSET-YEAR LOSS</t>
  </si>
  <si>
    <t xml:space="preserve">D. Confidence Range</t>
  </si>
  <si>
    <t xml:space="preserve">Lower bound (2.5th percentile)</t>
  </si>
  <si>
    <t xml:space="preserve">CORRECTED (errata #8): ratios taken from C&amp;M's own published CI columns rather than asserted. Note the CI is wide and asymmetric.</t>
  </si>
  <si>
    <t xml:space="preserve">Upper bound (97.5th percentile)</t>
  </si>
  <si>
    <t xml:space="preserve">E. Scale checks</t>
  </si>
  <si>
    <t xml:space="preserve">Loss to strongly teleconnected group, as % of their GDP</t>
  </si>
  <si>
    <t xml:space="preserve">Must equal the effect in C18 divided by 100. If it does not, the GDP/count error has come back.</t>
  </si>
  <si>
    <t xml:space="preserve">Onset-year loss as % of 2026 global GDP</t>
  </si>
  <si>
    <t xml:space="preserve">2026 global GDP ($T, est.), for reference only</t>
  </si>
  <si>
    <t xml:space="preserve">IMF </t>
  </si>
  <si>
    <t xml:space="preserve">F. Key Assumptions &amp; Caveats</t>
  </si>
  <si>
    <t xml:space="preserve">- Elasticities are per 1 standard deviation of the E-index and are multiplied by the event's size in standard deviations (3.5). This is the fix in errata #2.</t>
  </si>
  <si>
    <t xml:space="preserve">- GDP base is the ~88 countries C&amp;M find to have statistically significant effects (56% of their sample). Weakly teleconnected countries (tau &lt; 0.5, N=68) are excluded.</t>
  </si>
  <si>
    <t xml:space="preserve">- This tab captures only the onset-year shock. The multi-year compounding is on tab 2, and it is much larger than the onset year — roughly 94% of the six-year total.</t>
  </si>
  <si>
    <t xml:space="preserve">- La Nina offset is not applied here. Note that the multiplier used on tab 2 is derived from the 1997-98 event, which WAS followed by a La Nina, so a partial offset is already embedded there. If no La Nina follows 2026, tab 2 is conservative.</t>
  </si>
  <si>
    <t xml:space="preserve">2. EL NINO ECONOMIC IMPACT — SIX-YEAR CUMULATIVE ESTIMATE  (CORRECTED)</t>
  </si>
  <si>
    <t xml:space="preserve">Extension of tab 1 using C&amp;M's published cumulative damage path.</t>
  </si>
  <si>
    <t xml:space="preserve">A. Onset-Year Anchor (from tab 1)</t>
  </si>
  <si>
    <t xml:space="preserve">Onset-year loss ($B)</t>
  </si>
  <si>
    <t xml:space="preserve">B. Cumulative Multiplier</t>
  </si>
  <si>
    <t xml:space="preserve">Cumulative-loss multiplier</t>
  </si>
  <si>
    <t xml:space="preserve">CORRECTED (errata #3): 17.80x, from C&amp;M's published damage path. The old file used 4.5x, which is the ratio of the year-5 growth gap to the year-0 gap — the depth of the hole in the final year, not the total output lost across the window.</t>
  </si>
  <si>
    <t xml:space="preserve">SIX-YEAR CUMULATIVE LOSS ($B)</t>
  </si>
  <si>
    <t xml:space="preserve">SIX-YEAR CUMULATIVE LOSS ($T)</t>
  </si>
  <si>
    <t xml:space="preserve">Lower bound ($T, 2.5th pct)</t>
  </si>
  <si>
    <t xml:space="preserve">From C&amp;M's published CI columns. Greg's suggestion to lead with the lower bound is well taken — it is defensible as an 'at least' figure and does not require defending the central estimate's full width.</t>
  </si>
  <si>
    <t xml:space="preserve">Upper bound ($T, 97.5th pct)</t>
  </si>
  <si>
    <t xml:space="preserve">Additional cumulative loss beyond onset year, lower-bound six-year estimate ($T)</t>
  </si>
  <si>
    <t xml:space="preserve">C. Year-by-Year Decomposition</t>
  </si>
  <si>
    <t xml:space="preserve">Shares come from C&amp;M's published cumulative damage path (tab 3, column E), so the shape of the accumulation is theirs, not ours.</t>
  </si>
  <si>
    <t xml:space="preserve">Year</t>
  </si>
  <si>
    <t xml:space="preserve">Share of six-year total</t>
  </si>
  <si>
    <t xml:space="preserve">Cumulative Loss ($B)</t>
  </si>
  <si>
    <t xml:space="preserve">Annual Loss ($B)</t>
  </si>
  <si>
    <t xml:space="preserve">Cumulative ($T)</t>
  </si>
  <si>
    <t xml:space="preserve">CORRECTED (errata #4, #5): six years, and 'cumulative' is now a running sum of annual losses. Cell D20 should equal the onset-year loss on tab 1 — that is the check that the stock/flow distinction is being handled correctly.</t>
  </si>
  <si>
    <t xml:space="preserve">Per Callahan &amp; Mankin's methodology, the El Niño event year is defined by its DJF peak; onset year 2027 corresponds to the Dec 2027–Feb 2028 winter. First-year (contemporaneous) impacts are thus dated to 2027, with five lags extending through 2032.</t>
  </si>
  <si>
    <t xml:space="preserve">Check: D20 equals tab 1 total?</t>
  </si>
  <si>
    <t xml:space="preserve">D. Scale check against the paper</t>
  </si>
  <si>
    <t xml:space="preserve">Onset-year share of six-year total</t>
  </si>
  <si>
    <t xml:space="preserve">Should match C&amp;M's own 5.6%. This is the number Greg asked about.</t>
  </si>
  <si>
    <t xml:space="preserve">Six-year loss as % of the 88 countries' output over the window</t>
  </si>
  <si>
    <t xml:space="preserve">C&amp;M's own aggregate for the 1997-98 event was 5.69% of output. Landing near that for a slightly smaller event (3.5 vs 3.84 s.d.) is the main external validation that the corrected chain is right.</t>
  </si>
  <si>
    <t xml:space="preserve">Assumed baseline real growth for that denominator</t>
  </si>
  <si>
    <t xml:space="preserve">E. Key Assumptions &amp; Caveats</t>
  </si>
  <si>
    <t xml:space="preserve">- The multiplier and the year-by-year shape both come from C&amp;M's published damage path for the 1997-98 event. We are borrowing their realised accumulation profile, not re-estimating it.</t>
  </si>
  <si>
    <t xml:space="preserve">- That profile embeds the partial offset from the La Nina that followed 1997-98. If no La Nina follows the 2026 event, this estimate is conservative.</t>
  </si>
  <si>
    <t xml:space="preserve">- C&amp;M note effects can persist 12+ years; a six-year window is conservative for that reason too.</t>
  </si>
  <si>
    <t xml:space="preserve">- The confidence interval is very wide and asymmetric. Any public-facing figure should carry the range, and leading with the lower bound is defensible.</t>
  </si>
  <si>
    <t xml:space="preserve">3. CALLAHAN &amp; MANKIN SOURCE DATA</t>
  </si>
  <si>
    <t xml:space="preserve">Everything on this tab is copied from the authors' published replication archive or read from the paper's figures. Nothing here is estimated by us.</t>
  </si>
  <si>
    <t xml:space="preserve">A. Published damage path, 1997-98 event (replication archive)</t>
  </si>
  <si>
    <t xml:space="preserve">Cumulative % GDP loss by year. Source: C&amp;M replication archive, github.com/ccallahan45/CallahanMankin_ENSOEconomics</t>
  </si>
  <si>
    <t xml:space="preserve">year</t>
  </si>
  <si>
    <t xml:space="preserve">damages_mean</t>
  </si>
  <si>
    <t xml:space="preserve">damages_ci_2_5</t>
  </si>
  <si>
    <t xml:space="preserve">damages_ci_97_5</t>
  </si>
  <si>
    <t xml:space="preserve">share of total</t>
  </si>
  <si>
    <t xml:space="preserve">B. Derived quantities</t>
  </si>
  <si>
    <t xml:space="preserve">Onset-year share of cumulative loss</t>
  </si>
  <si>
    <t xml:space="preserve">This is the figure Greg asked about. It is the ONSET year (1998 for the 1997-98 event).</t>
  </si>
  <si>
    <t xml:space="preserve">Cumulative-loss multiplier (cumulative / onset)</t>
  </si>
  <si>
    <t xml:space="preserve">Replaces the 4.5x on the old Sheet 2. See cross-check below.</t>
  </si>
  <si>
    <t xml:space="preserve">CI ratio, low (2.5th pct / mean), onset year</t>
  </si>
  <si>
    <t xml:space="preserve">CI ratio, high (97.5th pct / mean), onset year</t>
  </si>
  <si>
    <t xml:space="preserve">CI ratio, low, five-year</t>
  </si>
  <si>
    <t xml:space="preserve">CI ratio, high, five-year</t>
  </si>
  <si>
    <t xml:space="preserve">C. Independent cross-check from Fig. 1D</t>
  </si>
  <si>
    <t xml:space="preserve">Cumulative growth effect by year, in pp per s.d., read off Fig. 1D. These are LEVEL gaps: how far below trend the economy sits in each year.</t>
  </si>
  <si>
    <t xml:space="preserve">Years since onset</t>
  </si>
  <si>
    <t xml:space="preserve">0</t>
  </si>
  <si>
    <t xml:space="preserve">1</t>
  </si>
  <si>
    <t xml:space="preserve">2</t>
  </si>
  <si>
    <t xml:space="preserve">3</t>
  </si>
  <si>
    <t xml:space="preserve">4</t>
  </si>
  <si>
    <t xml:space="preserve">5</t>
  </si>
  <si>
    <t xml:space="preserve">Level-gap ratio (year 5 / year 0)  &lt;- what the old sheet used</t>
  </si>
  <si>
    <t xml:space="preserve">Cumulative-loss multiplier (SUM of path / year 0)  &lt;- correct</t>
  </si>
  <si>
    <t xml:space="preserve">Compare to B15 above, derived independently from the replication data. The two agree to within 0.1%, which is the strongest evidence that 17.8x is right and 4.5x is not.</t>
  </si>
  <si>
    <t xml:space="preserve">THE DISTINCTION, IN ONE SENTENCE</t>
  </si>
  <si>
    <t xml:space="preserve">The 4.5x figure is real, but it answers 'how much deeper is the hole in year 5 than in year 1?' The question the blog needed answered is 'how much output is lost in total across all six years?', and that is the area under the path, not its endpoint.</t>
  </si>
  <si>
    <t xml:space="preserve">Strongly Teleconnected Countries (n=51)</t>
  </si>
  <si>
    <t xml:space="preserve">Weakly Teleconnected Countries (n=37)</t>
  </si>
  <si>
    <t xml:space="preserve">Country (Territory)</t>
  </si>
  <si>
    <t xml:space="preserve">Teleconnection Strength (tau_e)</t>
  </si>
  <si>
    <t xml:space="preserve">GDP Estimate (current US$)</t>
  </si>
  <si>
    <t xml:space="preserve">GDP Year</t>
  </si>
  <si>
    <t xml:space="preserve">Ecuador</t>
  </si>
  <si>
    <t xml:space="preserve">Mali</t>
  </si>
  <si>
    <t xml:space="preserve">Peru</t>
  </si>
  <si>
    <t xml:space="preserve">Chile</t>
  </si>
  <si>
    <t xml:space="preserve">Indonesia</t>
  </si>
  <si>
    <t xml:space="preserve">United Arab Emirates</t>
  </si>
  <si>
    <t xml:space="preserve">Malaysia</t>
  </si>
  <si>
    <t xml:space="preserve">Madagascar</t>
  </si>
  <si>
    <t xml:space="preserve">Suriname</t>
  </si>
  <si>
    <t xml:space="preserve">Korea, Republic of</t>
  </si>
  <si>
    <t xml:space="preserve">Panama</t>
  </si>
  <si>
    <t xml:space="preserve">Namibia</t>
  </si>
  <si>
    <t xml:space="preserve">Nicaragua</t>
  </si>
  <si>
    <t xml:space="preserve">Viet Nam</t>
  </si>
  <si>
    <t xml:space="preserve">Togo</t>
  </si>
  <si>
    <t xml:space="preserve">Eritrea</t>
  </si>
  <si>
    <t xml:space="preserve">Zambia</t>
  </si>
  <si>
    <t xml:space="preserve">Dominican Republic</t>
  </si>
  <si>
    <t xml:space="preserve">Costa Rica</t>
  </si>
  <si>
    <t xml:space="preserve">India</t>
  </si>
  <si>
    <t xml:space="preserve">Cote d'Ivoire</t>
  </si>
  <si>
    <t xml:space="preserve">Lao People's Democratic Republic</t>
  </si>
  <si>
    <t xml:space="preserve">United Republic of Tanzania</t>
  </si>
  <si>
    <t xml:space="preserve">Niger</t>
  </si>
  <si>
    <t xml:space="preserve">Ghana</t>
  </si>
  <si>
    <t xml:space="preserve">Puerto Rico</t>
  </si>
  <si>
    <t xml:space="preserve">Thailand</t>
  </si>
  <si>
    <t xml:space="preserve">Rwanda</t>
  </si>
  <si>
    <t xml:space="preserve">Uganda</t>
  </si>
  <si>
    <t xml:space="preserve">Morocco</t>
  </si>
  <si>
    <t xml:space="preserve">Benin</t>
  </si>
  <si>
    <t xml:space="preserve">South Africa</t>
  </si>
  <si>
    <t xml:space="preserve">Kenya</t>
  </si>
  <si>
    <t xml:space="preserve">United States</t>
  </si>
  <si>
    <t xml:space="preserve">Ethiopia</t>
  </si>
  <si>
    <t xml:space="preserve">Mexico</t>
  </si>
  <si>
    <t xml:space="preserve">Equatorial Guinea</t>
  </si>
  <si>
    <t xml:space="preserve">Sudan</t>
  </si>
  <si>
    <t xml:space="preserve">El Salvador</t>
  </si>
  <si>
    <t xml:space="preserve">Paraguay</t>
  </si>
  <si>
    <t xml:space="preserve">Cameroon</t>
  </si>
  <si>
    <t xml:space="preserve">Djibouti</t>
  </si>
  <si>
    <t xml:space="preserve">Honduras</t>
  </si>
  <si>
    <t xml:space="preserve">Haiti</t>
  </si>
  <si>
    <t xml:space="preserve">Central African Republic</t>
  </si>
  <si>
    <t xml:space="preserve">Japan</t>
  </si>
  <si>
    <t xml:space="preserve">Liberia</t>
  </si>
  <si>
    <t xml:space="preserve">Burma</t>
  </si>
  <si>
    <t xml:space="preserve">Papua New Guinea</t>
  </si>
  <si>
    <t xml:space="preserve">Lesotho</t>
  </si>
  <si>
    <t xml:space="preserve">Colombia</t>
  </si>
  <si>
    <t xml:space="preserve">Pakistan</t>
  </si>
  <si>
    <t xml:space="preserve">Gabon</t>
  </si>
  <si>
    <t xml:space="preserve">Luxembourg</t>
  </si>
  <si>
    <t xml:space="preserve">Brunei Darussalam</t>
  </si>
  <si>
    <t xml:space="preserve">Belgium</t>
  </si>
  <si>
    <t xml:space="preserve">Malawi</t>
  </si>
  <si>
    <t xml:space="preserve">Austria</t>
  </si>
  <si>
    <t xml:space="preserve">Guatemala</t>
  </si>
  <si>
    <t xml:space="preserve">Netherlands</t>
  </si>
  <si>
    <t xml:space="preserve">Philippines</t>
  </si>
  <si>
    <t xml:space="preserve">Bangladesh</t>
  </si>
  <si>
    <t xml:space="preserve">Congo</t>
  </si>
  <si>
    <t xml:space="preserve">China</t>
  </si>
  <si>
    <t xml:space="preserve">Bolivia</t>
  </si>
  <si>
    <t xml:space="preserve">Qatar</t>
  </si>
  <si>
    <t xml:space="preserve">Cuba</t>
  </si>
  <si>
    <t xml:space="preserve">Kazakhstan</t>
  </si>
  <si>
    <t xml:space="preserve">Cambodia</t>
  </si>
  <si>
    <t xml:space="preserve">Iran (Islamic Republic of)</t>
  </si>
  <si>
    <t xml:space="preserve">Guyana</t>
  </si>
  <si>
    <t xml:space="preserve">Jordan</t>
  </si>
  <si>
    <t xml:space="preserve">Angola</t>
  </si>
  <si>
    <t xml:space="preserve">Chad</t>
  </si>
  <si>
    <t xml:space="preserve">Mozambique</t>
  </si>
  <si>
    <t xml:space="preserve">Total</t>
  </si>
  <si>
    <t xml:space="preserve">Sri Lanka</t>
  </si>
  <si>
    <t xml:space="preserve">Guinea</t>
  </si>
  <si>
    <t xml:space="preserve">Burundi</t>
  </si>
  <si>
    <t xml:space="preserve">Zimbabwe</t>
  </si>
  <si>
    <t xml:space="preserve">Democratic Republic of the Congo</t>
  </si>
  <si>
    <t xml:space="preserve">Sierra Leone</t>
  </si>
  <si>
    <t xml:space="preserve">Venezuela</t>
  </si>
  <si>
    <t xml:space="preserve">Brazil</t>
  </si>
  <si>
    <t xml:space="preserve">Somalia</t>
  </si>
  <si>
    <t xml:space="preserve">Burkina Faso</t>
  </si>
  <si>
    <t xml:space="preserve">Botswana</t>
  </si>
  <si>
    <t xml:space="preserve">Nigeria</t>
  </si>
  <si>
    <t xml:space="preserve">Saudi Arabia</t>
  </si>
  <si>
    <t xml:space="preserve">Note: GDP figures are the most recent available value per country from the World Bank WDI file (mostly 2025; Cuba 2020; UAE 2024; Eritrea 2011). tau_e teleconnection strengths per Callahan and Mankin (2023).</t>
  </si>
</sst>
</file>

<file path=xl/styles.xml><?xml version="1.0" encoding="utf-8"?>
<styleSheet xmlns="http://schemas.openxmlformats.org/spreadsheetml/2006/main">
  <numFmts count="13">
    <numFmt numFmtId="164" formatCode="General"/>
    <numFmt numFmtId="165" formatCode="0"/>
    <numFmt numFmtId="166" formatCode="\$#,##0.00,\B"/>
    <numFmt numFmtId="167" formatCode="\$#,##0.0,\B"/>
    <numFmt numFmtId="168" formatCode="0.00"/>
    <numFmt numFmtId="169" formatCode="0.000"/>
    <numFmt numFmtId="170" formatCode="\$#,##0"/>
    <numFmt numFmtId="171" formatCode="0.00%"/>
    <numFmt numFmtId="172" formatCode="\$#,##0.00"/>
    <numFmt numFmtId="173" formatCode="\$#,##0.0"/>
    <numFmt numFmtId="174" formatCode="0.0%"/>
    <numFmt numFmtId="175" formatCode="0.000000"/>
    <numFmt numFmtId="176" formatCode="0.0000"/>
  </numFmts>
  <fonts count="19">
    <font>
      <sz val="11"/>
      <color theme="1"/>
      <name val="Calibri"/>
      <family val="2"/>
      <charset val="1"/>
    </font>
    <font>
      <sz val="10"/>
      <name val="Arial"/>
      <family val="0"/>
    </font>
    <font>
      <sz val="10"/>
      <name val="Arial"/>
      <family val="0"/>
    </font>
    <font>
      <sz val="10"/>
      <name val="Arial"/>
      <family val="0"/>
    </font>
    <font>
      <b val="true"/>
      <sz val="13"/>
      <name val="Arial"/>
      <family val="2"/>
      <charset val="1"/>
    </font>
    <font>
      <i val="true"/>
      <sz val="9"/>
      <color rgb="FF595959"/>
      <name val="Arial"/>
      <family val="2"/>
      <charset val="1"/>
    </font>
    <font>
      <b val="true"/>
      <sz val="10"/>
      <color rgb="FFFFFFFF"/>
      <name val="Arial"/>
      <family val="2"/>
      <charset val="1"/>
    </font>
    <font>
      <sz val="10"/>
      <name val="Arial"/>
      <family val="2"/>
      <charset val="1"/>
    </font>
    <font>
      <b val="true"/>
      <sz val="10"/>
      <color rgb="FFC00000"/>
      <name val="Arial"/>
      <family val="2"/>
      <charset val="1"/>
    </font>
    <font>
      <b val="true"/>
      <sz val="10"/>
      <color rgb="FF006100"/>
      <name val="Arial"/>
      <family val="2"/>
      <charset val="1"/>
    </font>
    <font>
      <b val="true"/>
      <sz val="11"/>
      <name val="Arial"/>
      <family val="2"/>
      <charset val="1"/>
    </font>
    <font>
      <sz val="10"/>
      <color rgb="FF008000"/>
      <name val="Arial"/>
      <family val="2"/>
      <charset val="1"/>
    </font>
    <font>
      <sz val="10"/>
      <color rgb="FF0000FF"/>
      <name val="Arial"/>
      <family val="2"/>
      <charset val="1"/>
    </font>
    <font>
      <sz val="10"/>
      <name val="Arial"/>
      <family val="0"/>
      <charset val="1"/>
    </font>
    <font>
      <sz val="10"/>
      <color rgb="FF008000"/>
      <name val="Arial"/>
      <family val="0"/>
      <charset val="1"/>
    </font>
    <font>
      <b val="true"/>
      <sz val="12"/>
      <name val="Arial"/>
      <family val="2"/>
      <charset val="1"/>
    </font>
    <font>
      <sz val="11"/>
      <color rgb="FF000000"/>
      <name val="Calibri"/>
      <family val="2"/>
      <charset val="1"/>
    </font>
    <font>
      <sz val="11"/>
      <name val="Arial"/>
      <family val="2"/>
      <charset val="1"/>
    </font>
    <font>
      <i val="true"/>
      <sz val="9"/>
      <name val="Arial"/>
      <family val="2"/>
      <charset val="1"/>
    </font>
  </fonts>
  <fills count="8">
    <fill>
      <patternFill patternType="none"/>
    </fill>
    <fill>
      <patternFill patternType="gray125"/>
    </fill>
    <fill>
      <patternFill patternType="solid">
        <fgColor rgb="FF1F3864"/>
        <bgColor rgb="FF333333"/>
      </patternFill>
    </fill>
    <fill>
      <patternFill patternType="solid">
        <fgColor rgb="FFFCE4E4"/>
        <bgColor rgb="FFE2EFDA"/>
      </patternFill>
    </fill>
    <fill>
      <patternFill patternType="solid">
        <fgColor rgb="FFE2EFDA"/>
        <bgColor rgb="FFD9E1F2"/>
      </patternFill>
    </fill>
    <fill>
      <patternFill patternType="solid">
        <fgColor rgb="FFFFFF00"/>
        <bgColor rgb="FFFFFF00"/>
      </patternFill>
    </fill>
    <fill>
      <patternFill patternType="solid">
        <fgColor rgb="FFD9D9D9"/>
        <bgColor rgb="FFD9E1F2"/>
      </patternFill>
    </fill>
    <fill>
      <patternFill patternType="solid">
        <fgColor rgb="FFD9E1F2"/>
        <bgColor rgb="FFD9D9D9"/>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6" fillId="2" borderId="0" xfId="0" applyFont="true" applyBorder="false" applyAlignment="true" applyProtection="false">
      <alignment horizontal="center" vertical="center" textRotation="0" wrapText="true" indent="0" shrinkToFit="false"/>
      <protection locked="true" hidden="false"/>
    </xf>
    <xf numFmtId="165" fontId="7"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3" borderId="0" xfId="0" applyFont="true" applyBorder="false" applyAlignment="true" applyProtection="false">
      <alignment horizontal="general" vertical="top" textRotation="0" wrapText="true" indent="0" shrinkToFit="false"/>
      <protection locked="true" hidden="false"/>
    </xf>
    <xf numFmtId="164" fontId="9" fillId="4"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4" fontId="8" fillId="3" borderId="0" xfId="0" applyFont="true" applyBorder="false" applyAlignment="false" applyProtection="false">
      <alignment horizontal="general" vertical="bottom" textRotation="0" wrapText="false" indent="0" shrinkToFit="false"/>
      <protection locked="true" hidden="false"/>
    </xf>
    <xf numFmtId="166" fontId="11"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7" fontId="11" fillId="0" borderId="0" xfId="0" applyFont="true" applyBorder="false" applyAlignment="false" applyProtection="false">
      <alignment horizontal="general" vertical="bottom" textRotation="0" wrapText="false" indent="0" shrinkToFit="false"/>
      <protection locked="true" hidden="false"/>
    </xf>
    <xf numFmtId="168" fontId="12" fillId="5" borderId="0" xfId="0" applyFont="true" applyBorder="false" applyAlignment="false" applyProtection="false">
      <alignment horizontal="general" vertical="bottom" textRotation="0" wrapText="false" indent="0" shrinkToFit="false"/>
      <protection locked="true" hidden="false"/>
    </xf>
    <xf numFmtId="168" fontId="11" fillId="0" borderId="0" xfId="0" applyFont="true" applyBorder="false" applyAlignment="false" applyProtection="false">
      <alignment horizontal="general" vertical="bottom" textRotation="0" wrapText="false" indent="0" shrinkToFit="false"/>
      <protection locked="true" hidden="false"/>
    </xf>
    <xf numFmtId="164" fontId="12" fillId="5" borderId="0" xfId="0" applyFont="true" applyBorder="false" applyAlignment="false" applyProtection="false">
      <alignment horizontal="general" vertical="bottom" textRotation="0" wrapText="false" indent="0" shrinkToFit="false"/>
      <protection locked="true" hidden="false"/>
    </xf>
    <xf numFmtId="165" fontId="12" fillId="5"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5" fontId="11" fillId="0" borderId="0" xfId="0" applyFont="true" applyBorder="false" applyAlignment="false" applyProtection="false">
      <alignment horizontal="general" vertical="bottom" textRotation="0" wrapText="false" indent="0" shrinkToFit="false"/>
      <protection locked="true" hidden="false"/>
    </xf>
    <xf numFmtId="169" fontId="11" fillId="0" borderId="0" xfId="0" applyFont="true" applyBorder="false" applyAlignment="false" applyProtection="false">
      <alignment horizontal="general" vertical="bottom" textRotation="0" wrapText="false" indent="0" shrinkToFit="false"/>
      <protection locked="true" hidden="false"/>
    </xf>
    <xf numFmtId="170" fontId="11" fillId="0" borderId="0" xfId="0" applyFont="true" applyBorder="false" applyAlignment="false" applyProtection="false">
      <alignment horizontal="general" vertical="bottom" textRotation="0" wrapText="false" indent="0" shrinkToFit="false"/>
      <protection locked="true" hidden="false"/>
    </xf>
    <xf numFmtId="170" fontId="10" fillId="6" borderId="0" xfId="0" applyFont="true" applyBorder="false" applyAlignment="false" applyProtection="false">
      <alignment horizontal="general" vertical="bottom" textRotation="0" wrapText="false" indent="0" shrinkToFit="false"/>
      <protection locked="true" hidden="false"/>
    </xf>
    <xf numFmtId="171" fontId="7"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72" fontId="10" fillId="6" borderId="0" xfId="0" applyFont="true" applyBorder="false" applyAlignment="false" applyProtection="false">
      <alignment horizontal="general" vertical="bottom" textRotation="0" wrapText="false" indent="0" shrinkToFit="false"/>
      <protection locked="true" hidden="false"/>
    </xf>
    <xf numFmtId="172" fontId="11" fillId="0" borderId="0" xfId="0" applyFont="true" applyBorder="false" applyAlignment="false" applyProtection="false">
      <alignment horizontal="general"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73" fontId="14" fillId="0" borderId="0" xfId="0" applyFont="true" applyBorder="false" applyAlignment="false" applyProtection="false">
      <alignment horizontal="general" vertical="bottom" textRotation="0" wrapText="false" indent="0" shrinkToFit="false"/>
      <protection locked="true" hidden="false"/>
    </xf>
    <xf numFmtId="174" fontId="11" fillId="0" borderId="0" xfId="0" applyFont="true" applyBorder="false" applyAlignment="false" applyProtection="false">
      <alignment horizontal="general" vertical="bottom" textRotation="0" wrapText="false" indent="0" shrinkToFit="false"/>
      <protection locked="true" hidden="false"/>
    </xf>
    <xf numFmtId="164" fontId="7" fillId="6" borderId="0" xfId="0" applyFont="true" applyBorder="false" applyAlignment="false" applyProtection="false">
      <alignment horizontal="general" vertical="bottom" textRotation="0" wrapText="false" indent="0" shrinkToFit="false"/>
      <protection locked="true" hidden="false"/>
    </xf>
    <xf numFmtId="174" fontId="7" fillId="0" borderId="0" xfId="0" applyFont="true" applyBorder="false" applyAlignment="false" applyProtection="false">
      <alignment horizontal="general" vertical="bottom" textRotation="0" wrapText="false" indent="0" shrinkToFit="false"/>
      <protection locked="true" hidden="false"/>
    </xf>
    <xf numFmtId="174" fontId="12" fillId="5" borderId="0" xfId="0" applyFont="true" applyBorder="false" applyAlignment="false" applyProtection="false">
      <alignment horizontal="general" vertical="bottom" textRotation="0" wrapText="false" indent="0" shrinkToFit="false"/>
      <protection locked="true" hidden="false"/>
    </xf>
    <xf numFmtId="175" fontId="12" fillId="5" borderId="0" xfId="0" applyFont="true" applyBorder="false" applyAlignment="false" applyProtection="false">
      <alignment horizontal="general" vertical="bottom" textRotation="0" wrapText="false" indent="0" shrinkToFit="false"/>
      <protection locked="true" hidden="false"/>
    </xf>
    <xf numFmtId="171" fontId="7" fillId="6" borderId="0" xfId="0" applyFont="true" applyBorder="false" applyAlignment="false" applyProtection="false">
      <alignment horizontal="general" vertical="bottom" textRotation="0" wrapText="false" indent="0" shrinkToFit="false"/>
      <protection locked="true" hidden="false"/>
    </xf>
    <xf numFmtId="168" fontId="7" fillId="6" borderId="0" xfId="0" applyFont="true" applyBorder="false" applyAlignment="false" applyProtection="false">
      <alignment horizontal="general" vertical="bottom" textRotation="0" wrapText="false" indent="0" shrinkToFit="false"/>
      <protection locked="true" hidden="false"/>
    </xf>
    <xf numFmtId="169" fontId="7" fillId="6" borderId="0" xfId="0" applyFont="true" applyBorder="false" applyAlignment="false" applyProtection="false">
      <alignment horizontal="general" vertical="bottom" textRotation="0" wrapText="false" indent="0" shrinkToFit="false"/>
      <protection locked="true" hidden="false"/>
    </xf>
    <xf numFmtId="168" fontId="8" fillId="3" borderId="0" xfId="0" applyFont="true" applyBorder="false" applyAlignment="false" applyProtection="false">
      <alignment horizontal="general" vertical="bottom" textRotation="0" wrapText="false" indent="0" shrinkToFit="false"/>
      <protection locked="true" hidden="false"/>
    </xf>
    <xf numFmtId="168" fontId="9" fillId="4" borderId="0" xfId="0" applyFont="true" applyBorder="false" applyAlignment="false" applyProtection="false">
      <alignment horizontal="general" vertical="bottom" textRotation="0" wrapText="false" indent="0" shrinkToFit="false"/>
      <protection locked="true" hidden="false"/>
    </xf>
    <xf numFmtId="164" fontId="15"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0" fillId="7" borderId="0" xfId="0" applyFont="true" applyBorder="false" applyAlignment="true" applyProtection="false">
      <alignment horizontal="general" vertical="center" textRotation="0" wrapText="tru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76" fontId="17" fillId="0" borderId="0" xfId="0" applyFont="true" applyBorder="false" applyAlignment="false" applyProtection="false">
      <alignment horizontal="general" vertical="bottom" textRotation="0" wrapText="false" indent="0" shrinkToFit="false"/>
      <protection locked="true" hidden="false"/>
    </xf>
    <xf numFmtId="170" fontId="17"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center" vertical="bottom" textRotation="0" wrapText="false" indent="0" shrinkToFit="false"/>
      <protection locked="true" hidden="false"/>
    </xf>
    <xf numFmtId="170" fontId="10" fillId="0" borderId="0" xfId="0" applyFont="true" applyBorder="false" applyAlignment="false" applyProtection="false">
      <alignment horizontal="general" vertical="bottom" textRotation="0" wrapText="false" indent="0" shrinkToFit="false"/>
      <protection locked="true" hidden="false"/>
    </xf>
    <xf numFmtId="170" fontId="0" fillId="0" borderId="0" xfId="0" applyFont="false" applyBorder="false" applyAlignment="false" applyProtection="false">
      <alignment horizontal="general" vertical="bottom" textRotation="0" wrapText="false" indent="0" shrinkToFit="false"/>
      <protection locked="true" hidden="false"/>
    </xf>
    <xf numFmtId="164" fontId="18" fillId="0" borderId="0" xfId="0" applyFont="true" applyBorder="tru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CE4E4"/>
      <rgbColor rgb="FFD9E1F2"/>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6100"/>
      <rgbColor rgb="FF333300"/>
      <rgbColor rgb="FF993300"/>
      <rgbColor rgb="FF993366"/>
      <rgbColor rgb="FF333399"/>
      <rgbColor rgb="FF333333"/>
    </indexed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1.xml"/><Relationship Id="rId7" Type="http://schemas.openxmlformats.org/officeDocument/2006/relationships/worksheet" Target="worksheets/sheet5.xml"/><Relationship Id="rId2" Type="http://schemas.openxmlformats.org/officeDocument/2006/relationships/styles" Target="styles.xml"/><Relationship Id="rId1" Type="http://schemas.openxmlformats.org/officeDocument/2006/relationships/theme" Target="theme/theme1.xml"/><Relationship Id="rId6" Type="http://schemas.openxmlformats.org/officeDocument/2006/relationships/worksheet" Target="worksheets/sheet4.xml"/><Relationship Id="rId11" Type="http://schemas.openxmlformats.org/officeDocument/2006/relationships/customXml" Target="../customXml/item3.xml"/><Relationship Id="rId5" Type="http://schemas.openxmlformats.org/officeDocument/2006/relationships/worksheet" Target="worksheets/sheet3.xml"/><Relationship Id="rId10" Type="http://schemas.openxmlformats.org/officeDocument/2006/relationships/customXml" Target="../customXml/item2.xml"/><Relationship Id="rId4" Type="http://schemas.openxmlformats.org/officeDocument/2006/relationships/worksheet" Target="worksheets/sheet2.xml"/><Relationship Id="rId9" Type="http://schemas.openxmlformats.org/officeDocument/2006/relationships/customXml" Target="../customXml/item1.xml"/></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4"/>
  <sheetViews>
    <sheetView showFormulas="false" showGridLines="false" showRowColHeaders="true" showZeros="true" rightToLeft="false" tabSelected="false" showOutlineSymbols="true" defaultGridColor="true" view="normal" topLeftCell="A10" colorId="64" zoomScale="100" zoomScaleNormal="100" zoomScalePageLayoutView="100" workbookViewId="0">
      <selection pane="topLeft" activeCell="C16" activeCellId="0" sqref="C16"/>
    </sheetView>
  </sheetViews>
  <sheetFormatPr defaultColWidth="8.66796875" defaultRowHeight="15" zeroHeight="false" outlineLevelRow="0" outlineLevelCol="0"/>
  <cols>
    <col collapsed="false" customWidth="true" hidden="false" outlineLevel="0" max="1" min="1" style="0" width="5"/>
    <col collapsed="false" customWidth="true" hidden="false" outlineLevel="0" max="2" min="2" style="0" width="15"/>
    <col collapsed="false" customWidth="true" hidden="false" outlineLevel="0" max="3" min="3" style="0" width="46"/>
    <col collapsed="false" customWidth="true" hidden="false" outlineLevel="0" max="5" min="4" style="0" width="17"/>
    <col collapsed="false" customWidth="true" hidden="false" outlineLevel="0" max="6" min="6" style="0" width="40"/>
  </cols>
  <sheetData>
    <row r="1" customFormat="false" ht="16.5" hidden="false" customHeight="true" outlineLevel="0" collapsed="false">
      <c r="A1" s="1" t="s">
        <v>0</v>
      </c>
    </row>
    <row r="2" customFormat="false" ht="15" hidden="false" customHeight="true" outlineLevel="0" collapsed="false">
      <c r="A2" s="2" t="s">
        <v>1</v>
      </c>
      <c r="B2" s="2"/>
      <c r="C2" s="2"/>
      <c r="D2" s="2"/>
      <c r="E2" s="2"/>
      <c r="F2" s="2"/>
    </row>
    <row r="3" customFormat="false" ht="15" hidden="false" customHeight="false" outlineLevel="0" collapsed="false">
      <c r="A3" s="2"/>
      <c r="B3" s="2"/>
      <c r="C3" s="2"/>
      <c r="D3" s="2"/>
      <c r="E3" s="2"/>
      <c r="F3" s="2"/>
    </row>
    <row r="5" customFormat="false" ht="30" hidden="false" customHeight="true" outlineLevel="0" collapsed="false">
      <c r="A5" s="3" t="s">
        <v>2</v>
      </c>
      <c r="B5" s="3" t="s">
        <v>3</v>
      </c>
      <c r="C5" s="3" t="s">
        <v>4</v>
      </c>
      <c r="D5" s="3" t="s">
        <v>5</v>
      </c>
      <c r="E5" s="3" t="s">
        <v>6</v>
      </c>
      <c r="F5" s="3" t="s">
        <v>7</v>
      </c>
    </row>
    <row r="6" customFormat="false" ht="75.75" hidden="false" customHeight="true" outlineLevel="0" collapsed="false">
      <c r="A6" s="4" t="n">
        <v>1</v>
      </c>
      <c r="B6" s="5" t="s">
        <v>8</v>
      </c>
      <c r="C6" s="5" t="s">
        <v>9</v>
      </c>
      <c r="D6" s="6" t="s">
        <v>10</v>
      </c>
      <c r="E6" s="7" t="s">
        <v>11</v>
      </c>
      <c r="F6" s="8" t="s">
        <v>12</v>
      </c>
    </row>
    <row r="7" customFormat="false" ht="75.75" hidden="false" customHeight="true" outlineLevel="0" collapsed="false">
      <c r="A7" s="4" t="n">
        <v>2</v>
      </c>
      <c r="B7" s="5" t="s">
        <v>13</v>
      </c>
      <c r="C7" s="5" t="s">
        <v>14</v>
      </c>
      <c r="D7" s="6" t="s">
        <v>15</v>
      </c>
      <c r="E7" s="7" t="s">
        <v>16</v>
      </c>
      <c r="F7" s="8" t="s">
        <v>17</v>
      </c>
    </row>
    <row r="8" customFormat="false" ht="75.75" hidden="false" customHeight="true" outlineLevel="0" collapsed="false">
      <c r="A8" s="4" t="n">
        <v>3</v>
      </c>
      <c r="B8" s="5" t="s">
        <v>18</v>
      </c>
      <c r="C8" s="5" t="s">
        <v>19</v>
      </c>
      <c r="D8" s="6" t="s">
        <v>20</v>
      </c>
      <c r="E8" s="7" t="s">
        <v>21</v>
      </c>
      <c r="F8" s="8" t="s">
        <v>22</v>
      </c>
    </row>
    <row r="9" customFormat="false" ht="75.75" hidden="false" customHeight="true" outlineLevel="0" collapsed="false">
      <c r="A9" s="4" t="n">
        <v>4</v>
      </c>
      <c r="B9" s="5" t="s">
        <v>23</v>
      </c>
      <c r="C9" s="5" t="s">
        <v>24</v>
      </c>
      <c r="D9" s="6" t="s">
        <v>25</v>
      </c>
      <c r="E9" s="7" t="s">
        <v>26</v>
      </c>
      <c r="F9" s="8" t="s">
        <v>27</v>
      </c>
    </row>
    <row r="10" customFormat="false" ht="75.75" hidden="false" customHeight="true" outlineLevel="0" collapsed="false">
      <c r="A10" s="4" t="n">
        <v>5</v>
      </c>
      <c r="B10" s="5" t="s">
        <v>28</v>
      </c>
      <c r="C10" s="5" t="s">
        <v>29</v>
      </c>
      <c r="D10" s="6" t="s">
        <v>30</v>
      </c>
      <c r="E10" s="7" t="s">
        <v>31</v>
      </c>
      <c r="F10" s="8" t="s">
        <v>32</v>
      </c>
    </row>
    <row r="11" customFormat="false" ht="75.75" hidden="false" customHeight="true" outlineLevel="0" collapsed="false">
      <c r="A11" s="4" t="n">
        <v>6</v>
      </c>
      <c r="B11" s="5" t="s">
        <v>33</v>
      </c>
      <c r="C11" s="5" t="s">
        <v>34</v>
      </c>
      <c r="D11" s="6" t="s">
        <v>35</v>
      </c>
      <c r="E11" s="7" t="s">
        <v>36</v>
      </c>
      <c r="F11" s="8" t="s">
        <v>37</v>
      </c>
    </row>
    <row r="12" customFormat="false" ht="75.75" hidden="false" customHeight="true" outlineLevel="0" collapsed="false">
      <c r="A12" s="4" t="n">
        <v>7</v>
      </c>
      <c r="B12" s="5" t="s">
        <v>38</v>
      </c>
      <c r="C12" s="5" t="s">
        <v>39</v>
      </c>
      <c r="D12" s="6" t="s">
        <v>40</v>
      </c>
      <c r="E12" s="7" t="s">
        <v>41</v>
      </c>
      <c r="F12" s="8" t="s">
        <v>42</v>
      </c>
    </row>
    <row r="13" customFormat="false" ht="75.75" hidden="false" customHeight="true" outlineLevel="0" collapsed="false">
      <c r="A13" s="4" t="n">
        <v>8</v>
      </c>
      <c r="B13" s="5" t="s">
        <v>43</v>
      </c>
      <c r="C13" s="5" t="s">
        <v>44</v>
      </c>
      <c r="D13" s="6" t="s">
        <v>45</v>
      </c>
      <c r="E13" s="7" t="s">
        <v>46</v>
      </c>
      <c r="F13" s="8" t="s">
        <v>47</v>
      </c>
    </row>
    <row r="15" customFormat="false" ht="15" hidden="false" customHeight="false" outlineLevel="0" collapsed="false">
      <c r="A15" s="9" t="s">
        <v>48</v>
      </c>
    </row>
    <row r="16" customFormat="false" ht="30" hidden="false" customHeight="true" outlineLevel="0" collapsed="false">
      <c r="B16" s="3"/>
      <c r="C16" s="3" t="s">
        <v>5</v>
      </c>
      <c r="D16" s="3" t="s">
        <v>49</v>
      </c>
      <c r="E16" s="3" t="s">
        <v>50</v>
      </c>
    </row>
    <row r="17" customFormat="false" ht="15" hidden="false" customHeight="false" outlineLevel="0" collapsed="false">
      <c r="B17" s="10" t="s">
        <v>51</v>
      </c>
      <c r="C17" s="11" t="s">
        <v>52</v>
      </c>
      <c r="D17" s="12" t="n">
        <f aca="false">'1. Contemporaneous'!$D$20</f>
        <v>986.28467629676</v>
      </c>
      <c r="E17" s="13" t="s">
        <v>53</v>
      </c>
    </row>
    <row r="18" customFormat="false" ht="15" hidden="false" customHeight="false" outlineLevel="0" collapsed="false">
      <c r="B18" s="10" t="s">
        <v>54</v>
      </c>
      <c r="C18" s="11" t="s">
        <v>55</v>
      </c>
      <c r="D18" s="14" t="n">
        <f aca="false">'2. Five-Year'!$B$11*1000000</f>
        <v>17556117.695773</v>
      </c>
      <c r="E18" s="13" t="s">
        <v>53</v>
      </c>
    </row>
    <row r="21" customFormat="false" ht="15" hidden="false" customHeight="false" outlineLevel="0" collapsed="false">
      <c r="A21" s="9" t="s">
        <v>56</v>
      </c>
    </row>
    <row r="22" customFormat="false" ht="15" hidden="false" customHeight="true" outlineLevel="0" collapsed="false">
      <c r="A22" s="2" t="s">
        <v>57</v>
      </c>
      <c r="B22" s="2"/>
      <c r="C22" s="2"/>
      <c r="D22" s="2"/>
      <c r="E22" s="2"/>
      <c r="F22" s="2"/>
    </row>
    <row r="23" customFormat="false" ht="15" hidden="false" customHeight="false" outlineLevel="0" collapsed="false">
      <c r="A23" s="2"/>
      <c r="B23" s="2"/>
      <c r="C23" s="2"/>
      <c r="D23" s="2"/>
      <c r="E23" s="2"/>
      <c r="F23" s="2"/>
    </row>
    <row r="24" customFormat="false" ht="15" hidden="false" customHeight="false" outlineLevel="0" collapsed="false">
      <c r="A24" s="2"/>
      <c r="B24" s="2"/>
      <c r="C24" s="2"/>
      <c r="D24" s="2"/>
      <c r="E24" s="2"/>
      <c r="F24" s="2"/>
    </row>
  </sheetData>
  <mergeCells count="2">
    <mergeCell ref="A2:F3"/>
    <mergeCell ref="A22:F2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5"/>
  <sheetViews>
    <sheetView showFormulas="false" showGridLines="false" showRowColHeaders="true" showZeros="true" rightToLeft="false" tabSelected="false" showOutlineSymbols="true" defaultGridColor="true" view="normal" topLeftCell="A11" colorId="64" zoomScale="100" zoomScaleNormal="100" zoomScalePageLayoutView="100" workbookViewId="0">
      <selection pane="topLeft" activeCell="D20" activeCellId="0" sqref="D20"/>
    </sheetView>
  </sheetViews>
  <sheetFormatPr defaultColWidth="8.66796875" defaultRowHeight="15" zeroHeight="false" outlineLevelRow="0" outlineLevelCol="0"/>
  <cols>
    <col collapsed="false" customWidth="true" hidden="false" outlineLevel="0" max="1" min="1" style="0" width="40"/>
    <col collapsed="false" customWidth="true" hidden="false" outlineLevel="0" max="2" min="2" style="0" width="15"/>
    <col collapsed="false" customWidth="true" hidden="false" outlineLevel="0" max="4" min="3" style="0" width="17"/>
    <col collapsed="false" customWidth="true" hidden="false" outlineLevel="0" max="5" min="5" style="0" width="15"/>
    <col collapsed="false" customWidth="true" hidden="false" outlineLevel="0" max="6" min="6" style="0" width="50"/>
  </cols>
  <sheetData>
    <row r="1" customFormat="false" ht="16.5" hidden="false" customHeight="true" outlineLevel="0" collapsed="false">
      <c r="A1" s="1" t="s">
        <v>58</v>
      </c>
    </row>
    <row r="2" customFormat="false" ht="15" hidden="false" customHeight="false" outlineLevel="0" collapsed="false">
      <c r="A2" s="13" t="s">
        <v>59</v>
      </c>
    </row>
    <row r="4" customFormat="false" ht="15" hidden="false" customHeight="false" outlineLevel="0" collapsed="false">
      <c r="A4" s="9" t="s">
        <v>60</v>
      </c>
    </row>
    <row r="5" customFormat="false" ht="25.5" hidden="false" customHeight="true" outlineLevel="0" collapsed="false">
      <c r="A5" s="10" t="s">
        <v>61</v>
      </c>
      <c r="B5" s="15" t="n">
        <v>3.84</v>
      </c>
      <c r="F5" s="8" t="s">
        <v>62</v>
      </c>
    </row>
    <row r="6" customFormat="false" ht="15" hidden="false" customHeight="false" outlineLevel="0" collapsed="false">
      <c r="A6" s="10" t="s">
        <v>63</v>
      </c>
      <c r="B6" s="15" t="n">
        <v>3.5</v>
      </c>
      <c r="F6" s="8" t="s">
        <v>64</v>
      </c>
    </row>
    <row r="7" customFormat="false" ht="30" hidden="false" customHeight="true" outlineLevel="0" collapsed="false">
      <c r="A7" s="10" t="s">
        <v>65</v>
      </c>
      <c r="B7" s="16" t="n">
        <f aca="false">$B$6</f>
        <v>3.5</v>
      </c>
      <c r="F7" s="8" t="s">
        <v>66</v>
      </c>
    </row>
    <row r="9" customFormat="false" ht="15" hidden="false" customHeight="false" outlineLevel="0" collapsed="false">
      <c r="A9" s="9" t="s">
        <v>67</v>
      </c>
    </row>
    <row r="10" customFormat="false" ht="42" hidden="false" customHeight="true" outlineLevel="0" collapsed="false">
      <c r="A10" s="10" t="s">
        <v>68</v>
      </c>
      <c r="B10" s="17" t="s">
        <v>69</v>
      </c>
      <c r="F10" s="8" t="s">
        <v>70</v>
      </c>
    </row>
    <row r="12" customFormat="false" ht="30" hidden="false" customHeight="true" outlineLevel="0" collapsed="false">
      <c r="A12" s="3" t="s">
        <v>71</v>
      </c>
      <c r="B12" s="3" t="s">
        <v>72</v>
      </c>
      <c r="C12" s="3" t="s">
        <v>73</v>
      </c>
      <c r="D12" s="3" t="s">
        <v>74</v>
      </c>
      <c r="E12" s="3" t="s">
        <v>75</v>
      </c>
    </row>
    <row r="13" customFormat="false" ht="30" hidden="false" customHeight="true" outlineLevel="0" collapsed="false">
      <c r="A13" s="10" t="s">
        <v>76</v>
      </c>
      <c r="B13" s="18" t="n">
        <v>51</v>
      </c>
      <c r="C13" s="18" t="n">
        <f aca="false">'Teleconnection and GDP Data'!C55/1000000000000</f>
        <v>9.89137561648</v>
      </c>
      <c r="D13" s="15" t="n">
        <v>1.15</v>
      </c>
      <c r="E13" s="15" t="n">
        <v>1.02</v>
      </c>
      <c r="F13" s="8" t="s">
        <v>77</v>
      </c>
    </row>
    <row r="14" customFormat="false" ht="15" hidden="false" customHeight="false" outlineLevel="0" collapsed="false">
      <c r="A14" s="10" t="s">
        <v>78</v>
      </c>
      <c r="B14" s="18" t="n">
        <v>37</v>
      </c>
      <c r="C14" s="18" t="n">
        <f aca="false">'Teleconnection and GDP Data'!I41/1000000000000</f>
        <v>69.578304042684</v>
      </c>
      <c r="D14" s="15" t="n">
        <v>0.45</v>
      </c>
      <c r="E14" s="15" t="n">
        <v>0.26</v>
      </c>
    </row>
    <row r="16" customFormat="false" ht="15" hidden="false" customHeight="false" outlineLevel="0" collapsed="false">
      <c r="A16" s="9" t="s">
        <v>79</v>
      </c>
    </row>
    <row r="17" customFormat="false" ht="30" hidden="false" customHeight="true" outlineLevel="0" collapsed="false">
      <c r="A17" s="3" t="s">
        <v>71</v>
      </c>
      <c r="B17" s="3" t="s">
        <v>73</v>
      </c>
      <c r="C17" s="3" t="s">
        <v>80</v>
      </c>
      <c r="D17" s="3" t="s">
        <v>81</v>
      </c>
    </row>
    <row r="18" customFormat="false" ht="25.5" hidden="false" customHeight="true" outlineLevel="0" collapsed="false">
      <c r="A18" s="19" t="str">
        <f aca="false">$A$13</f>
        <v>Strongly teleconnected (tau &gt;= 0.65)</v>
      </c>
      <c r="B18" s="20" t="n">
        <f aca="false">$C$13</f>
        <v>9.89137561648</v>
      </c>
      <c r="C18" s="21" t="n">
        <f aca="false">IF($B$10="Fig 1B",$D$13,$E$13)*$B$7</f>
        <v>3.57</v>
      </c>
      <c r="D18" s="22" t="n">
        <f aca="false">$B18*$C18/100*1000</f>
        <v>353.122109508336</v>
      </c>
      <c r="F18" s="8" t="s">
        <v>82</v>
      </c>
    </row>
    <row r="19" customFormat="false" ht="15" hidden="false" customHeight="false" outlineLevel="0" collapsed="false">
      <c r="A19" s="19" t="str">
        <f aca="false">$A$14</f>
        <v>Moderately teleconnected (0.5&lt;=tau&lt;0.65)</v>
      </c>
      <c r="B19" s="20" t="n">
        <f aca="false">$C$14</f>
        <v>69.578304042684</v>
      </c>
      <c r="C19" s="21" t="n">
        <f aca="false">IF($B$10="Fig 1B",$D$14,$E$14)*$B$7</f>
        <v>0.91</v>
      </c>
      <c r="D19" s="22" t="n">
        <f aca="false">$B19*$C19/100*1000</f>
        <v>633.162566788424</v>
      </c>
    </row>
    <row r="20" customFormat="false" ht="15" hidden="false" customHeight="false" outlineLevel="0" collapsed="false">
      <c r="A20" s="9" t="s">
        <v>83</v>
      </c>
      <c r="D20" s="23" t="n">
        <f aca="false">SUM($D$18:$D$19)</f>
        <v>986.28467629676</v>
      </c>
    </row>
    <row r="22" customFormat="false" ht="15" hidden="false" customHeight="false" outlineLevel="0" collapsed="false">
      <c r="A22" s="9" t="s">
        <v>84</v>
      </c>
    </row>
    <row r="23" customFormat="false" ht="30" hidden="false" customHeight="true" outlineLevel="0" collapsed="false">
      <c r="A23" s="10" t="s">
        <v>85</v>
      </c>
      <c r="B23" s="22" t="n">
        <f aca="false">$D$20*'3. CM Source Data'!$B$16</f>
        <v>252.031350838866</v>
      </c>
      <c r="F23" s="8" t="s">
        <v>86</v>
      </c>
    </row>
    <row r="24" customFormat="false" ht="15" hidden="false" customHeight="false" outlineLevel="0" collapsed="false">
      <c r="A24" s="10" t="s">
        <v>87</v>
      </c>
      <c r="B24" s="22" t="n">
        <f aca="false">$D$20*'3. CM Source Data'!$B$17</f>
        <v>1691.2552008926</v>
      </c>
    </row>
    <row r="26" customFormat="false" ht="15" hidden="false" customHeight="false" outlineLevel="0" collapsed="false">
      <c r="A26" s="9" t="s">
        <v>88</v>
      </c>
    </row>
    <row r="27" customFormat="false" ht="25.5" hidden="false" customHeight="true" outlineLevel="0" collapsed="false">
      <c r="A27" s="10" t="s">
        <v>89</v>
      </c>
      <c r="B27" s="24" t="n">
        <f aca="false">$D$18/($B$18*1000)</f>
        <v>0.0357</v>
      </c>
      <c r="F27" s="8" t="s">
        <v>90</v>
      </c>
    </row>
    <row r="28" customFormat="false" ht="15" hidden="false" customHeight="false" outlineLevel="0" collapsed="false">
      <c r="A28" s="10" t="s">
        <v>91</v>
      </c>
      <c r="B28" s="24" t="n">
        <f aca="false">$D$20/($B$29*1000)</f>
        <v>0.00835834471437933</v>
      </c>
    </row>
    <row r="29" customFormat="false" ht="15" hidden="false" customHeight="false" outlineLevel="0" collapsed="false">
      <c r="A29" s="10" t="s">
        <v>92</v>
      </c>
      <c r="B29" s="18" t="n">
        <v>118</v>
      </c>
      <c r="F29" s="25" t="s">
        <v>93</v>
      </c>
    </row>
    <row r="31" customFormat="false" ht="15" hidden="false" customHeight="false" outlineLevel="0" collapsed="false">
      <c r="A31" s="9" t="s">
        <v>94</v>
      </c>
    </row>
    <row r="32" customFormat="false" ht="25.5" hidden="false" customHeight="true" outlineLevel="0" collapsed="false">
      <c r="A32" s="2" t="s">
        <v>95</v>
      </c>
      <c r="B32" s="2"/>
      <c r="C32" s="2"/>
      <c r="D32" s="2"/>
      <c r="E32" s="2"/>
      <c r="F32" s="2"/>
    </row>
    <row r="33" customFormat="false" ht="25.5" hidden="false" customHeight="true" outlineLevel="0" collapsed="false">
      <c r="A33" s="2" t="s">
        <v>96</v>
      </c>
      <c r="B33" s="2"/>
      <c r="C33" s="2"/>
      <c r="D33" s="2"/>
      <c r="E33" s="2"/>
      <c r="F33" s="2"/>
    </row>
    <row r="34" customFormat="false" ht="25.5" hidden="false" customHeight="true" outlineLevel="0" collapsed="false">
      <c r="A34" s="2" t="s">
        <v>97</v>
      </c>
      <c r="B34" s="2"/>
      <c r="C34" s="2"/>
      <c r="D34" s="2"/>
      <c r="E34" s="2"/>
      <c r="F34" s="2"/>
    </row>
    <row r="35" customFormat="false" ht="25.5" hidden="false" customHeight="true" outlineLevel="0" collapsed="false">
      <c r="A35" s="2" t="s">
        <v>98</v>
      </c>
      <c r="B35" s="2"/>
      <c r="C35" s="2"/>
      <c r="D35" s="2"/>
      <c r="E35" s="2"/>
      <c r="F35" s="2"/>
    </row>
  </sheetData>
  <mergeCells count="4">
    <mergeCell ref="A32:F32"/>
    <mergeCell ref="A33:F33"/>
    <mergeCell ref="A34:F34"/>
    <mergeCell ref="A35:F3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38"/>
  <sheetViews>
    <sheetView showFormulas="false" showGridLines="false" showRowColHeaders="true" showZeros="true" rightToLeft="false" tabSelected="true" showOutlineSymbols="true" defaultGridColor="true" view="normal" topLeftCell="A8" colorId="64" zoomScale="100" zoomScaleNormal="100" zoomScalePageLayoutView="100" workbookViewId="0">
      <selection pane="topLeft" activeCell="J15" activeCellId="0" sqref="J15"/>
    </sheetView>
  </sheetViews>
  <sheetFormatPr defaultColWidth="8.66796875" defaultRowHeight="15" zeroHeight="false" outlineLevelRow="0" outlineLevelCol="0"/>
  <cols>
    <col collapsed="false" customWidth="true" hidden="false" outlineLevel="0" max="1" min="1" style="0" width="34"/>
    <col collapsed="false" customWidth="true" hidden="false" outlineLevel="0" max="2" min="2" style="0" width="16"/>
    <col collapsed="false" customWidth="true" hidden="false" outlineLevel="0" max="4" min="3" style="0" width="18"/>
    <col collapsed="false" customWidth="true" hidden="false" outlineLevel="0" max="5" min="5" style="0" width="14"/>
    <col collapsed="false" customWidth="true" hidden="false" outlineLevel="0" max="6" min="6" style="0" width="50"/>
  </cols>
  <sheetData>
    <row r="1" customFormat="false" ht="16.5" hidden="false" customHeight="true" outlineLevel="0" collapsed="false">
      <c r="A1" s="1" t="s">
        <v>99</v>
      </c>
    </row>
    <row r="2" customFormat="false" ht="15" hidden="false" customHeight="false" outlineLevel="0" collapsed="false">
      <c r="A2" s="13" t="s">
        <v>100</v>
      </c>
    </row>
    <row r="4" customFormat="false" ht="15" hidden="false" customHeight="false" outlineLevel="0" collapsed="false">
      <c r="A4" s="9" t="s">
        <v>101</v>
      </c>
    </row>
    <row r="5" customFormat="false" ht="15" hidden="false" customHeight="false" outlineLevel="0" collapsed="false">
      <c r="A5" s="10" t="s">
        <v>102</v>
      </c>
      <c r="B5" s="22" t="n">
        <f aca="false">'1. Contemporaneous'!$D$20</f>
        <v>986.28467629676</v>
      </c>
    </row>
    <row r="7" customFormat="false" ht="15" hidden="false" customHeight="false" outlineLevel="0" collapsed="false">
      <c r="A7" s="9" t="s">
        <v>103</v>
      </c>
    </row>
    <row r="8" customFormat="false" ht="43.5" hidden="false" customHeight="true" outlineLevel="0" collapsed="false">
      <c r="A8" s="10" t="s">
        <v>104</v>
      </c>
      <c r="B8" s="16" t="n">
        <f aca="false">'3. CM Source Data'!$B$15</f>
        <v>17.8002539405678</v>
      </c>
      <c r="F8" s="8" t="s">
        <v>105</v>
      </c>
    </row>
    <row r="10" customFormat="false" ht="15" hidden="false" customHeight="false" outlineLevel="0" collapsed="false">
      <c r="A10" s="9" t="s">
        <v>106</v>
      </c>
      <c r="B10" s="23" t="n">
        <f aca="false">$B$5*$B$8</f>
        <v>17556.117695773</v>
      </c>
    </row>
    <row r="11" customFormat="false" ht="15" hidden="false" customHeight="false" outlineLevel="0" collapsed="false">
      <c r="A11" s="9" t="s">
        <v>107</v>
      </c>
      <c r="B11" s="26" t="n">
        <f aca="false">$B$10/1000</f>
        <v>17.556117695773</v>
      </c>
    </row>
    <row r="13" customFormat="false" ht="39.75" hidden="false" customHeight="true" outlineLevel="0" collapsed="false">
      <c r="A13" s="10" t="s">
        <v>108</v>
      </c>
      <c r="B13" s="27" t="n">
        <f aca="false">$B$11*'3. CM Source Data'!$B$18</f>
        <v>7.21529441222269</v>
      </c>
      <c r="F13" s="8" t="s">
        <v>109</v>
      </c>
    </row>
    <row r="14" customFormat="false" ht="15" hidden="false" customHeight="false" outlineLevel="0" collapsed="false">
      <c r="A14" s="10" t="s">
        <v>110</v>
      </c>
      <c r="B14" s="27" t="n">
        <f aca="false">$B$11*'3. CM Source Data'!$B$19</f>
        <v>28.5100663193489</v>
      </c>
    </row>
    <row r="15" customFormat="false" ht="15" hidden="false" customHeight="false" outlineLevel="0" collapsed="false">
      <c r="I15" s="28" t="s">
        <v>111</v>
      </c>
      <c r="J15" s="29" t="n">
        <f aca="false">$B$13-($B$5/1000)</f>
        <v>6.22900973592593</v>
      </c>
    </row>
    <row r="17" customFormat="false" ht="15" hidden="false" customHeight="false" outlineLevel="0" collapsed="false">
      <c r="A17" s="9" t="s">
        <v>112</v>
      </c>
    </row>
    <row r="18" customFormat="false" ht="15" hidden="false" customHeight="true" outlineLevel="0" collapsed="false">
      <c r="A18" s="2" t="s">
        <v>113</v>
      </c>
      <c r="B18" s="2"/>
      <c r="C18" s="2"/>
      <c r="D18" s="2"/>
      <c r="E18" s="2"/>
      <c r="F18" s="2"/>
    </row>
    <row r="19" customFormat="false" ht="30" hidden="false" customHeight="true" outlineLevel="0" collapsed="false">
      <c r="A19" s="3" t="s">
        <v>114</v>
      </c>
      <c r="B19" s="3" t="s">
        <v>115</v>
      </c>
      <c r="C19" s="3" t="s">
        <v>116</v>
      </c>
      <c r="D19" s="3" t="s">
        <v>117</v>
      </c>
      <c r="E19" s="3" t="s">
        <v>118</v>
      </c>
    </row>
    <row r="20" customFormat="false" ht="43.5" hidden="false" customHeight="true" outlineLevel="0" collapsed="false">
      <c r="A20" s="4" t="n">
        <v>2027</v>
      </c>
      <c r="B20" s="30" t="n">
        <f aca="false">'3. CM Source Data'!$E$6</f>
        <v>0.0561789738134547</v>
      </c>
      <c r="C20" s="22" t="n">
        <f aca="false">$B$10*$B20</f>
        <v>986.28467629676</v>
      </c>
      <c r="D20" s="22" t="n">
        <f aca="false">$C20</f>
        <v>986.28467629676</v>
      </c>
      <c r="E20" s="27" t="n">
        <f aca="false">$C20/1000</f>
        <v>0.98628467629676</v>
      </c>
      <c r="F20" s="8" t="s">
        <v>119</v>
      </c>
    </row>
    <row r="21" customFormat="false" ht="15" hidden="false" customHeight="false" outlineLevel="0" collapsed="false">
      <c r="A21" s="4" t="n">
        <v>2028</v>
      </c>
      <c r="B21" s="30" t="n">
        <f aca="false">'3. CM Source Data'!$E$7</f>
        <v>0.130368359893709</v>
      </c>
      <c r="C21" s="22" t="n">
        <f aca="false">$B$10*$B21</f>
        <v>2288.76227009884</v>
      </c>
      <c r="D21" s="22" t="n">
        <f aca="false">$C21-$C20</f>
        <v>1302.47759380208</v>
      </c>
      <c r="E21" s="27" t="n">
        <f aca="false">$C21/1000</f>
        <v>2.28876227009884</v>
      </c>
    </row>
    <row r="22" customFormat="false" ht="15" hidden="false" customHeight="false" outlineLevel="0" collapsed="false">
      <c r="A22" s="4" t="n">
        <v>2029</v>
      </c>
      <c r="B22" s="30" t="n">
        <f aca="false">'3. CM Source Data'!$E$8</f>
        <v>0.280713988292801</v>
      </c>
      <c r="C22" s="22" t="n">
        <f aca="false">$B$10*$B22</f>
        <v>4928.24781731825</v>
      </c>
      <c r="D22" s="22" t="n">
        <f aca="false">$C22-$C21</f>
        <v>2639.48554721941</v>
      </c>
      <c r="E22" s="27" t="n">
        <f aca="false">$C22/1000</f>
        <v>4.92824781731825</v>
      </c>
    </row>
    <row r="23" customFormat="false" ht="15" hidden="false" customHeight="false" outlineLevel="0" collapsed="false">
      <c r="A23" s="4" t="n">
        <v>2030</v>
      </c>
      <c r="B23" s="30" t="n">
        <f aca="false">'3. CM Source Data'!$E$9</f>
        <v>0.482108716828056</v>
      </c>
      <c r="C23" s="22" t="n">
        <f aca="false">$B$10*$B23</f>
        <v>8463.95737479144</v>
      </c>
      <c r="D23" s="22" t="n">
        <f aca="false">$C23-$C22</f>
        <v>3535.70955747319</v>
      </c>
      <c r="E23" s="27" t="n">
        <f aca="false">$C23/1000</f>
        <v>8.46395737479144</v>
      </c>
    </row>
    <row r="24" customFormat="false" ht="51.75" hidden="false" customHeight="true" outlineLevel="0" collapsed="false">
      <c r="A24" s="4" t="n">
        <v>2031</v>
      </c>
      <c r="B24" s="30" t="n">
        <f aca="false">'3. CM Source Data'!$E$10</f>
        <v>0.731188593939766</v>
      </c>
      <c r="C24" s="22" t="n">
        <f aca="false">$B$10*$B24</f>
        <v>12836.8330130133</v>
      </c>
      <c r="D24" s="22" t="n">
        <f aca="false">$C24-$C23</f>
        <v>4372.87563822187</v>
      </c>
      <c r="E24" s="27" t="n">
        <f aca="false">$C24/1000</f>
        <v>12.8368330130133</v>
      </c>
      <c r="F24" s="8" t="s">
        <v>120</v>
      </c>
    </row>
    <row r="25" customFormat="false" ht="15" hidden="false" customHeight="false" outlineLevel="0" collapsed="false">
      <c r="A25" s="4" t="n">
        <v>2032</v>
      </c>
      <c r="B25" s="30" t="n">
        <f aca="false">'3. CM Source Data'!$E$11</f>
        <v>1</v>
      </c>
      <c r="C25" s="22" t="n">
        <f aca="false">$B$10*$B25</f>
        <v>17556.117695773</v>
      </c>
      <c r="D25" s="22" t="n">
        <f aca="false">$C25-$C24</f>
        <v>4719.28468275969</v>
      </c>
      <c r="E25" s="27" t="n">
        <f aca="false">$C25/1000</f>
        <v>17.556117695773</v>
      </c>
    </row>
    <row r="27" customFormat="false" ht="15" hidden="false" customHeight="false" outlineLevel="0" collapsed="false">
      <c r="A27" s="10" t="s">
        <v>121</v>
      </c>
      <c r="B27" s="31" t="str">
        <f aca="false">IF(ROUND($D$20,0)=ROUND('1. Contemporaneous'!$D$20,0),"OK","MISMATCH")</f>
        <v>OK</v>
      </c>
    </row>
    <row r="29" customFormat="false" ht="15" hidden="false" customHeight="false" outlineLevel="0" collapsed="false">
      <c r="A29" s="9" t="s">
        <v>122</v>
      </c>
    </row>
    <row r="30" customFormat="false" ht="25.5" hidden="false" customHeight="true" outlineLevel="0" collapsed="false">
      <c r="A30" s="10" t="s">
        <v>123</v>
      </c>
      <c r="B30" s="32" t="n">
        <f aca="false">$D$20/$B$10</f>
        <v>0.0561789738134547</v>
      </c>
      <c r="F30" s="8" t="s">
        <v>124</v>
      </c>
    </row>
    <row r="31" customFormat="false" ht="43.5" hidden="false" customHeight="true" outlineLevel="0" collapsed="false">
      <c r="A31" s="10" t="s">
        <v>125</v>
      </c>
      <c r="B31" s="24" t="n">
        <f aca="false">$B$10/(('1. Contemporaneous'!$C$13+'1. Contemporaneous'!$C$14)*1000*(((1+$B$32)^6-1)/$B$32))</f>
        <v>0.0341530496286913</v>
      </c>
      <c r="F31" s="8" t="s">
        <v>126</v>
      </c>
    </row>
    <row r="32" customFormat="false" ht="15" hidden="false" customHeight="false" outlineLevel="0" collapsed="false">
      <c r="A32" s="10" t="s">
        <v>127</v>
      </c>
      <c r="B32" s="33" t="n">
        <v>0.03</v>
      </c>
    </row>
    <row r="34" customFormat="false" ht="15" hidden="false" customHeight="false" outlineLevel="0" collapsed="false">
      <c r="A34" s="9" t="s">
        <v>128</v>
      </c>
    </row>
    <row r="35" customFormat="false" ht="25.5" hidden="false" customHeight="true" outlineLevel="0" collapsed="false">
      <c r="A35" s="2" t="s">
        <v>129</v>
      </c>
      <c r="B35" s="2"/>
      <c r="C35" s="2"/>
      <c r="D35" s="2"/>
      <c r="E35" s="2"/>
      <c r="F35" s="2"/>
    </row>
    <row r="36" customFormat="false" ht="25.5" hidden="false" customHeight="true" outlineLevel="0" collapsed="false">
      <c r="A36" s="2" t="s">
        <v>130</v>
      </c>
      <c r="B36" s="2"/>
      <c r="C36" s="2"/>
      <c r="D36" s="2"/>
      <c r="E36" s="2"/>
      <c r="F36" s="2"/>
    </row>
    <row r="37" customFormat="false" ht="25.5" hidden="false" customHeight="true" outlineLevel="0" collapsed="false">
      <c r="A37" s="2" t="s">
        <v>131</v>
      </c>
      <c r="B37" s="2"/>
      <c r="C37" s="2"/>
      <c r="D37" s="2"/>
      <c r="E37" s="2"/>
      <c r="F37" s="2"/>
    </row>
    <row r="38" customFormat="false" ht="25.5" hidden="false" customHeight="true" outlineLevel="0" collapsed="false">
      <c r="A38" s="2" t="s">
        <v>132</v>
      </c>
      <c r="B38" s="2"/>
      <c r="C38" s="2"/>
      <c r="D38" s="2"/>
      <c r="E38" s="2"/>
      <c r="F38" s="2"/>
    </row>
  </sheetData>
  <mergeCells count="5">
    <mergeCell ref="A18:F18"/>
    <mergeCell ref="A35:F35"/>
    <mergeCell ref="A36:F36"/>
    <mergeCell ref="A37:F37"/>
    <mergeCell ref="A38:F38"/>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4"/>
  <sheetViews>
    <sheetView showFormulas="false" showGridLines="false" showRowColHeaders="true" showZeros="true" rightToLeft="false" tabSelected="false" showOutlineSymbols="true" defaultGridColor="true" view="normal" topLeftCell="A20" colorId="64" zoomScale="100" zoomScaleNormal="100" zoomScalePageLayoutView="100" workbookViewId="0">
      <selection pane="topLeft" activeCell="A1" activeCellId="0" sqref="A1"/>
    </sheetView>
  </sheetViews>
  <sheetFormatPr defaultColWidth="8.66796875" defaultRowHeight="15" zeroHeight="false" outlineLevelRow="0" outlineLevelCol="0"/>
  <cols>
    <col collapsed="false" customWidth="true" hidden="false" outlineLevel="0" max="1" min="1" style="0" width="30"/>
    <col collapsed="false" customWidth="true" hidden="false" outlineLevel="0" max="4" min="2" style="0" width="16"/>
    <col collapsed="false" customWidth="true" hidden="false" outlineLevel="0" max="5" min="5" style="0" width="14"/>
    <col collapsed="false" customWidth="true" hidden="false" outlineLevel="0" max="6" min="6" style="0" width="52"/>
  </cols>
  <sheetData>
    <row r="1" customFormat="false" ht="16.5" hidden="false" customHeight="true" outlineLevel="0" collapsed="false">
      <c r="A1" s="1" t="s">
        <v>133</v>
      </c>
    </row>
    <row r="2" customFormat="false" ht="15" hidden="false" customHeight="true" outlineLevel="0" collapsed="false">
      <c r="A2" s="2" t="s">
        <v>134</v>
      </c>
      <c r="B2" s="2"/>
      <c r="C2" s="2"/>
      <c r="D2" s="2"/>
      <c r="E2" s="2"/>
      <c r="F2" s="2"/>
    </row>
    <row r="4" customFormat="false" ht="25.5" hidden="false" customHeight="true" outlineLevel="0" collapsed="false">
      <c r="A4" s="9" t="s">
        <v>135</v>
      </c>
      <c r="F4" s="8" t="s">
        <v>136</v>
      </c>
    </row>
    <row r="5" customFormat="false" ht="30" hidden="false" customHeight="true" outlineLevel="0" collapsed="false">
      <c r="A5" s="3" t="s">
        <v>137</v>
      </c>
      <c r="B5" s="3" t="s">
        <v>138</v>
      </c>
      <c r="C5" s="3" t="s">
        <v>139</v>
      </c>
      <c r="D5" s="3" t="s">
        <v>140</v>
      </c>
      <c r="E5" s="3" t="s">
        <v>141</v>
      </c>
    </row>
    <row r="6" customFormat="false" ht="15" hidden="false" customHeight="false" outlineLevel="0" collapsed="false">
      <c r="A6" s="18" t="n">
        <v>1998</v>
      </c>
      <c r="B6" s="34" t="n">
        <v>-0.319696064</v>
      </c>
      <c r="C6" s="34" t="n">
        <v>-0.081693889</v>
      </c>
      <c r="D6" s="34" t="n">
        <v>-0.54820646</v>
      </c>
      <c r="E6" s="32" t="n">
        <f aca="false">IF($B$11=0,"",$B6/$B$11)</f>
        <v>0.0561789738134547</v>
      </c>
    </row>
    <row r="7" customFormat="false" ht="15" hidden="false" customHeight="false" outlineLevel="0" collapsed="false">
      <c r="A7" s="18" t="n">
        <v>1999</v>
      </c>
      <c r="B7" s="34" t="n">
        <v>-0.741883461</v>
      </c>
      <c r="C7" s="34" t="n">
        <v>-0.182088773</v>
      </c>
      <c r="D7" s="34" t="n">
        <v>-1.309223217</v>
      </c>
      <c r="E7" s="32" t="n">
        <f aca="false">IF($B$11=0,"",$B7/$B$11)</f>
        <v>0.130368359893709</v>
      </c>
    </row>
    <row r="8" customFormat="false" ht="15" hidden="false" customHeight="false" outlineLevel="0" collapsed="false">
      <c r="A8" s="18" t="n">
        <v>2000</v>
      </c>
      <c r="B8" s="34" t="n">
        <v>-1.597450987</v>
      </c>
      <c r="C8" s="34" t="n">
        <v>-0.557740961</v>
      </c>
      <c r="D8" s="34" t="n">
        <v>-2.634625004</v>
      </c>
      <c r="E8" s="32" t="n">
        <f aca="false">IF($B$11=0,"",$B8/$B$11)</f>
        <v>0.280713988292801</v>
      </c>
    </row>
    <row r="9" customFormat="false" ht="15" hidden="false" customHeight="false" outlineLevel="0" collapsed="false">
      <c r="A9" s="18" t="n">
        <v>2001</v>
      </c>
      <c r="B9" s="34" t="n">
        <v>-2.743522153</v>
      </c>
      <c r="C9" s="34" t="n">
        <v>-1.094684621</v>
      </c>
      <c r="D9" s="34" t="n">
        <v>-4.421458563</v>
      </c>
      <c r="E9" s="32" t="n">
        <f aca="false">IF($B$11=0,"",$B9/$B$11)</f>
        <v>0.482108716828056</v>
      </c>
    </row>
    <row r="10" customFormat="false" ht="15" hidden="false" customHeight="false" outlineLevel="0" collapsed="false">
      <c r="A10" s="18" t="n">
        <v>2002</v>
      </c>
      <c r="B10" s="34" t="n">
        <v>-4.160953817</v>
      </c>
      <c r="C10" s="34" t="n">
        <v>-1.755702722</v>
      </c>
      <c r="D10" s="34" t="n">
        <v>-6.640782663</v>
      </c>
      <c r="E10" s="32" t="n">
        <f aca="false">IF($B$11=0,"",$B10/$B$11)</f>
        <v>0.731188593939766</v>
      </c>
    </row>
    <row r="11" customFormat="false" ht="15" hidden="false" customHeight="false" outlineLevel="0" collapsed="false">
      <c r="A11" s="18" t="n">
        <v>2003</v>
      </c>
      <c r="B11" s="34" t="n">
        <v>-5.690671123</v>
      </c>
      <c r="C11" s="34" t="n">
        <v>-2.338778326</v>
      </c>
      <c r="D11" s="34" t="n">
        <v>-9.241303455</v>
      </c>
      <c r="E11" s="32" t="n">
        <f aca="false">IF($B$11=0,"",$B11/$B$11)</f>
        <v>1</v>
      </c>
    </row>
    <row r="13" customFormat="false" ht="15" hidden="false" customHeight="false" outlineLevel="0" collapsed="false">
      <c r="A13" s="9" t="s">
        <v>142</v>
      </c>
    </row>
    <row r="14" customFormat="false" ht="25.5" hidden="false" customHeight="true" outlineLevel="0" collapsed="false">
      <c r="A14" s="10" t="s">
        <v>143</v>
      </c>
      <c r="B14" s="35" t="n">
        <f aca="false">$B$6/$B$11</f>
        <v>0.0561789738134547</v>
      </c>
      <c r="F14" s="8" t="s">
        <v>144</v>
      </c>
    </row>
    <row r="15" customFormat="false" ht="15" hidden="false" customHeight="false" outlineLevel="0" collapsed="false">
      <c r="A15" s="10" t="s">
        <v>145</v>
      </c>
      <c r="B15" s="36" t="n">
        <f aca="false">$B$11/$B$6</f>
        <v>17.8002539405678</v>
      </c>
      <c r="F15" s="8" t="s">
        <v>146</v>
      </c>
    </row>
    <row r="16" customFormat="false" ht="15" hidden="false" customHeight="false" outlineLevel="0" collapsed="false">
      <c r="A16" s="10" t="s">
        <v>147</v>
      </c>
      <c r="B16" s="37" t="n">
        <f aca="false">$C$6/$B$6</f>
        <v>0.255536111323535</v>
      </c>
    </row>
    <row r="17" customFormat="false" ht="15" hidden="false" customHeight="false" outlineLevel="0" collapsed="false">
      <c r="A17" s="10" t="s">
        <v>148</v>
      </c>
      <c r="B17" s="37" t="n">
        <f aca="false">$D$6/$B$6</f>
        <v>1.71477387973097</v>
      </c>
    </row>
    <row r="18" customFormat="false" ht="15" hidden="false" customHeight="false" outlineLevel="0" collapsed="false">
      <c r="A18" s="10" t="s">
        <v>149</v>
      </c>
      <c r="B18" s="37" t="n">
        <f aca="false">$C$11/$B$11</f>
        <v>0.410984622981875</v>
      </c>
    </row>
    <row r="19" customFormat="false" ht="15" hidden="false" customHeight="false" outlineLevel="0" collapsed="false">
      <c r="A19" s="10" t="s">
        <v>150</v>
      </c>
      <c r="B19" s="37" t="n">
        <f aca="false">$D$11/$B$11</f>
        <v>1.62393911987804</v>
      </c>
    </row>
    <row r="22" customFormat="false" ht="15" hidden="false" customHeight="false" outlineLevel="0" collapsed="false">
      <c r="A22" s="9" t="s">
        <v>151</v>
      </c>
    </row>
    <row r="23" customFormat="false" ht="15" hidden="false" customHeight="true" outlineLevel="0" collapsed="false">
      <c r="A23" s="2" t="s">
        <v>152</v>
      </c>
      <c r="B23" s="2"/>
      <c r="C23" s="2"/>
      <c r="D23" s="2"/>
      <c r="E23" s="2"/>
      <c r="F23" s="2"/>
    </row>
    <row r="24" customFormat="false" ht="30" hidden="false" customHeight="true" outlineLevel="0" collapsed="false">
      <c r="A24" s="3" t="s">
        <v>153</v>
      </c>
      <c r="B24" s="3" t="s">
        <v>154</v>
      </c>
      <c r="C24" s="3" t="s">
        <v>155</v>
      </c>
      <c r="D24" s="3" t="s">
        <v>156</v>
      </c>
      <c r="E24" s="3" t="s">
        <v>157</v>
      </c>
      <c r="F24" s="3" t="s">
        <v>158</v>
      </c>
      <c r="G24" s="3" t="s">
        <v>159</v>
      </c>
    </row>
    <row r="25" customFormat="false" ht="15" hidden="false" customHeight="false" outlineLevel="0" collapsed="false">
      <c r="A25" s="10" t="s">
        <v>76</v>
      </c>
      <c r="B25" s="15" t="n">
        <v>-1.02</v>
      </c>
      <c r="C25" s="15" t="n">
        <v>-1.58</v>
      </c>
      <c r="D25" s="15" t="n">
        <v>-2.66</v>
      </c>
      <c r="E25" s="15" t="n">
        <v>-3.58</v>
      </c>
      <c r="F25" s="15" t="n">
        <v>-4.35</v>
      </c>
      <c r="G25" s="15" t="n">
        <v>-4.95</v>
      </c>
    </row>
    <row r="26" customFormat="false" ht="15" hidden="false" customHeight="false" outlineLevel="0" collapsed="false">
      <c r="A26" s="10" t="s">
        <v>78</v>
      </c>
      <c r="B26" s="15" t="n">
        <v>-0.26</v>
      </c>
      <c r="C26" s="15" t="n">
        <v>-0.48</v>
      </c>
      <c r="D26" s="15" t="n">
        <v>-0.83</v>
      </c>
      <c r="E26" s="15" t="n">
        <v>-0.99</v>
      </c>
      <c r="F26" s="15" t="n">
        <v>-1.18</v>
      </c>
      <c r="G26" s="15" t="n">
        <v>-1.23</v>
      </c>
    </row>
    <row r="28" customFormat="false" ht="15" hidden="false" customHeight="false" outlineLevel="0" collapsed="false">
      <c r="A28" s="10" t="s">
        <v>160</v>
      </c>
      <c r="B28" s="38" t="n">
        <f aca="false">$G$25/$B$25</f>
        <v>4.85294117647059</v>
      </c>
    </row>
    <row r="29" customFormat="false" ht="30" hidden="false" customHeight="true" outlineLevel="0" collapsed="false">
      <c r="A29" s="10" t="s">
        <v>161</v>
      </c>
      <c r="B29" s="39" t="n">
        <f aca="false">SUM($B$25:$G$25)/$B$25</f>
        <v>17.7843137254902</v>
      </c>
      <c r="F29" s="8" t="s">
        <v>162</v>
      </c>
    </row>
    <row r="31" customFormat="false" ht="15" hidden="false" customHeight="false" outlineLevel="0" collapsed="false">
      <c r="A31" s="9" t="s">
        <v>163</v>
      </c>
    </row>
    <row r="32" customFormat="false" ht="15" hidden="false" customHeight="true" outlineLevel="0" collapsed="false">
      <c r="A32" s="2" t="s">
        <v>164</v>
      </c>
      <c r="B32" s="2"/>
      <c r="C32" s="2"/>
      <c r="D32" s="2"/>
      <c r="E32" s="2"/>
      <c r="F32" s="2"/>
    </row>
    <row r="33" customFormat="false" ht="15" hidden="false" customHeight="false" outlineLevel="0" collapsed="false">
      <c r="A33" s="2"/>
      <c r="B33" s="2"/>
      <c r="C33" s="2"/>
      <c r="D33" s="2"/>
      <c r="E33" s="2"/>
      <c r="F33" s="2"/>
    </row>
    <row r="34" customFormat="false" ht="15" hidden="false" customHeight="false" outlineLevel="0" collapsed="false">
      <c r="A34" s="2"/>
      <c r="B34" s="2"/>
      <c r="C34" s="2"/>
      <c r="D34" s="2"/>
      <c r="E34" s="2"/>
      <c r="F34" s="2"/>
    </row>
  </sheetData>
  <mergeCells count="3">
    <mergeCell ref="A2:F2"/>
    <mergeCell ref="A23:F23"/>
    <mergeCell ref="A32:F3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57"/>
  <sheetViews>
    <sheetView showFormulas="false" showGridLines="true" showRowColHeaders="true" showZeros="true" rightToLeft="false" tabSelected="false" showOutlineSymbols="true" defaultGridColor="true" view="normal" topLeftCell="A39" colorId="64" zoomScale="100" zoomScaleNormal="100" zoomScalePageLayoutView="100" workbookViewId="0">
      <selection pane="topLeft" activeCell="K57" activeCellId="0" sqref="K57"/>
    </sheetView>
  </sheetViews>
  <sheetFormatPr defaultColWidth="10.6796875" defaultRowHeight="15" zeroHeight="false" outlineLevelRow="0" outlineLevelCol="0"/>
  <cols>
    <col collapsed="false" customWidth="true" hidden="false" outlineLevel="0" max="3" min="3" style="0" width="17.33"/>
    <col collapsed="false" customWidth="true" hidden="false" outlineLevel="0" max="9" min="9" style="0" width="18.34"/>
    <col collapsed="false" customWidth="true" hidden="false" outlineLevel="0" max="11" min="11" style="0" width="18.34"/>
  </cols>
  <sheetData>
    <row r="1" customFormat="false" ht="15.75" hidden="false" customHeight="true" outlineLevel="0" collapsed="false">
      <c r="A1" s="40" t="s">
        <v>165</v>
      </c>
      <c r="B1" s="40"/>
      <c r="C1" s="41"/>
      <c r="D1" s="41"/>
      <c r="E1" s="41"/>
      <c r="F1" s="41"/>
      <c r="G1" s="40" t="s">
        <v>166</v>
      </c>
      <c r="H1" s="41"/>
      <c r="I1" s="41"/>
      <c r="J1" s="41"/>
    </row>
    <row r="2" customFormat="false" ht="15" hidden="false" customHeight="false" outlineLevel="0" collapsed="false">
      <c r="A2" s="41"/>
      <c r="B2" s="41"/>
      <c r="C2" s="41"/>
      <c r="D2" s="41"/>
      <c r="E2" s="41"/>
      <c r="F2" s="41"/>
      <c r="G2" s="41"/>
      <c r="H2" s="41"/>
      <c r="I2" s="41"/>
      <c r="J2" s="41"/>
    </row>
    <row r="3" customFormat="false" ht="60" hidden="false" customHeight="true" outlineLevel="0" collapsed="false">
      <c r="A3" s="42" t="s">
        <v>167</v>
      </c>
      <c r="B3" s="42" t="s">
        <v>168</v>
      </c>
      <c r="C3" s="42" t="s">
        <v>169</v>
      </c>
      <c r="D3" s="42" t="s">
        <v>170</v>
      </c>
      <c r="E3" s="41"/>
      <c r="F3" s="41"/>
      <c r="G3" s="42" t="s">
        <v>167</v>
      </c>
      <c r="H3" s="42" t="s">
        <v>168</v>
      </c>
      <c r="I3" s="42" t="s">
        <v>169</v>
      </c>
      <c r="J3" s="42" t="s">
        <v>170</v>
      </c>
    </row>
    <row r="4" customFormat="false" ht="15" hidden="false" customHeight="false" outlineLevel="0" collapsed="false">
      <c r="A4" s="43" t="s">
        <v>171</v>
      </c>
      <c r="B4" s="44" t="n">
        <v>1.3782</v>
      </c>
      <c r="C4" s="45" t="n">
        <v>130320560400</v>
      </c>
      <c r="D4" s="46" t="n">
        <v>2025</v>
      </c>
      <c r="E4" s="41"/>
      <c r="F4" s="41"/>
      <c r="G4" s="43" t="s">
        <v>172</v>
      </c>
      <c r="H4" s="44" t="n">
        <v>0.6449</v>
      </c>
      <c r="I4" s="45" t="n">
        <v>30069148581</v>
      </c>
      <c r="J4" s="46" t="n">
        <v>2025</v>
      </c>
    </row>
    <row r="5" customFormat="false" ht="15" hidden="false" customHeight="false" outlineLevel="0" collapsed="false">
      <c r="A5" s="43" t="s">
        <v>173</v>
      </c>
      <c r="B5" s="44" t="n">
        <v>1.1772</v>
      </c>
      <c r="C5" s="45" t="n">
        <v>334854659182</v>
      </c>
      <c r="D5" s="46" t="n">
        <v>2025</v>
      </c>
      <c r="E5" s="41"/>
      <c r="F5" s="41"/>
      <c r="G5" s="43" t="s">
        <v>174</v>
      </c>
      <c r="H5" s="44" t="n">
        <v>0.6219</v>
      </c>
      <c r="I5" s="45" t="n">
        <v>357371159575</v>
      </c>
      <c r="J5" s="46" t="n">
        <v>2025</v>
      </c>
    </row>
    <row r="6" customFormat="false" ht="15" hidden="false" customHeight="false" outlineLevel="0" collapsed="false">
      <c r="A6" s="43" t="s">
        <v>175</v>
      </c>
      <c r="B6" s="44" t="n">
        <v>0.989</v>
      </c>
      <c r="C6" s="45" t="n">
        <v>1445642584164</v>
      </c>
      <c r="D6" s="46" t="n">
        <v>2025</v>
      </c>
      <c r="E6" s="41"/>
      <c r="F6" s="41"/>
      <c r="G6" s="43" t="s">
        <v>176</v>
      </c>
      <c r="H6" s="44" t="n">
        <v>0.6166</v>
      </c>
      <c r="I6" s="45" t="n">
        <v>552324919096</v>
      </c>
      <c r="J6" s="46" t="n">
        <v>2024</v>
      </c>
    </row>
    <row r="7" customFormat="false" ht="15" hidden="false" customHeight="false" outlineLevel="0" collapsed="false">
      <c r="A7" s="43" t="s">
        <v>177</v>
      </c>
      <c r="B7" s="44" t="n">
        <v>0.9532</v>
      </c>
      <c r="C7" s="45" t="n">
        <v>472193128645</v>
      </c>
      <c r="D7" s="46" t="n">
        <v>2025</v>
      </c>
      <c r="E7" s="41"/>
      <c r="F7" s="41"/>
      <c r="G7" s="43" t="s">
        <v>178</v>
      </c>
      <c r="H7" s="44" t="n">
        <v>0.6054</v>
      </c>
      <c r="I7" s="45" t="n">
        <v>19620352036</v>
      </c>
      <c r="J7" s="46" t="n">
        <v>2025</v>
      </c>
    </row>
    <row r="8" customFormat="false" ht="15" hidden="false" customHeight="false" outlineLevel="0" collapsed="false">
      <c r="A8" s="43" t="s">
        <v>179</v>
      </c>
      <c r="B8" s="44" t="n">
        <v>0.9265</v>
      </c>
      <c r="C8" s="45" t="n">
        <v>4523657797</v>
      </c>
      <c r="D8" s="46" t="n">
        <v>2025</v>
      </c>
      <c r="E8" s="41"/>
      <c r="F8" s="41"/>
      <c r="G8" s="43" t="s">
        <v>180</v>
      </c>
      <c r="H8" s="44" t="n">
        <v>0.6031</v>
      </c>
      <c r="I8" s="45" t="n">
        <v>1872374961553</v>
      </c>
      <c r="J8" s="46" t="n">
        <v>2025</v>
      </c>
    </row>
    <row r="9" customFormat="false" ht="15" hidden="false" customHeight="false" outlineLevel="0" collapsed="false">
      <c r="A9" s="43" t="s">
        <v>181</v>
      </c>
      <c r="B9" s="44" t="n">
        <v>0.9255</v>
      </c>
      <c r="C9" s="45" t="n">
        <v>90462600000</v>
      </c>
      <c r="D9" s="46" t="n">
        <v>2025</v>
      </c>
      <c r="E9" s="41"/>
      <c r="F9" s="41"/>
      <c r="G9" s="43" t="s">
        <v>182</v>
      </c>
      <c r="H9" s="44" t="n">
        <v>0.6003</v>
      </c>
      <c r="I9" s="45" t="n">
        <v>15080340654</v>
      </c>
      <c r="J9" s="46" t="n">
        <v>2025</v>
      </c>
    </row>
    <row r="10" customFormat="false" ht="15" hidden="false" customHeight="false" outlineLevel="0" collapsed="false">
      <c r="A10" s="43" t="s">
        <v>183</v>
      </c>
      <c r="B10" s="44" t="n">
        <v>0.9129</v>
      </c>
      <c r="C10" s="45" t="n">
        <v>22237167113</v>
      </c>
      <c r="D10" s="46" t="n">
        <v>2025</v>
      </c>
      <c r="E10" s="41"/>
      <c r="F10" s="41"/>
      <c r="G10" s="43" t="s">
        <v>184</v>
      </c>
      <c r="H10" s="44" t="n">
        <v>0.5945</v>
      </c>
      <c r="I10" s="45" t="n">
        <v>514697215165</v>
      </c>
      <c r="J10" s="46" t="n">
        <v>2025</v>
      </c>
    </row>
    <row r="11" customFormat="false" ht="15" hidden="false" customHeight="false" outlineLevel="0" collapsed="false">
      <c r="A11" s="43" t="s">
        <v>185</v>
      </c>
      <c r="B11" s="44" t="n">
        <v>0.8931</v>
      </c>
      <c r="C11" s="45" t="n">
        <v>11889949067</v>
      </c>
      <c r="D11" s="46" t="n">
        <v>2025</v>
      </c>
      <c r="E11" s="41"/>
      <c r="F11" s="41"/>
      <c r="G11" s="43" t="s">
        <v>186</v>
      </c>
      <c r="H11" s="44" t="n">
        <v>0.5832</v>
      </c>
      <c r="I11" s="45" t="n">
        <v>2065001626</v>
      </c>
      <c r="J11" s="46" t="n">
        <v>2011</v>
      </c>
    </row>
    <row r="12" customFormat="false" ht="15" hidden="false" customHeight="false" outlineLevel="0" collapsed="false">
      <c r="A12" s="43" t="s">
        <v>187</v>
      </c>
      <c r="B12" s="44" t="n">
        <v>0.8838</v>
      </c>
      <c r="C12" s="45" t="n">
        <v>28879806220</v>
      </c>
      <c r="D12" s="46" t="n">
        <v>2025</v>
      </c>
      <c r="E12" s="41"/>
      <c r="F12" s="41"/>
      <c r="G12" s="43" t="s">
        <v>188</v>
      </c>
      <c r="H12" s="44" t="n">
        <v>0.5779</v>
      </c>
      <c r="I12" s="45" t="n">
        <v>127407463759</v>
      </c>
      <c r="J12" s="46" t="n">
        <v>2025</v>
      </c>
    </row>
    <row r="13" customFormat="false" ht="15" hidden="false" customHeight="false" outlineLevel="0" collapsed="false">
      <c r="A13" s="43" t="s">
        <v>189</v>
      </c>
      <c r="B13" s="44" t="n">
        <v>0.8748</v>
      </c>
      <c r="C13" s="45" t="n">
        <v>102904921157</v>
      </c>
      <c r="D13" s="46" t="n">
        <v>2025</v>
      </c>
      <c r="E13" s="41"/>
      <c r="F13" s="41"/>
      <c r="G13" s="43" t="s">
        <v>190</v>
      </c>
      <c r="H13" s="44" t="n">
        <v>0.5735</v>
      </c>
      <c r="I13" s="45" t="n">
        <v>3956067115772</v>
      </c>
      <c r="J13" s="46" t="n">
        <v>2025</v>
      </c>
    </row>
    <row r="14" customFormat="false" ht="15" hidden="false" customHeight="false" outlineLevel="0" collapsed="false">
      <c r="A14" s="43" t="s">
        <v>191</v>
      </c>
      <c r="B14" s="44" t="n">
        <v>0.8669</v>
      </c>
      <c r="C14" s="45" t="n">
        <v>99773555666</v>
      </c>
      <c r="D14" s="46" t="n">
        <v>2025</v>
      </c>
      <c r="E14" s="41"/>
      <c r="F14" s="41"/>
      <c r="G14" s="43" t="s">
        <v>192</v>
      </c>
      <c r="H14" s="44" t="n">
        <v>0.5716</v>
      </c>
      <c r="I14" s="45" t="n">
        <v>18302970219</v>
      </c>
      <c r="J14" s="46" t="n">
        <v>2025</v>
      </c>
    </row>
    <row r="15" customFormat="false" ht="15" hidden="false" customHeight="false" outlineLevel="0" collapsed="false">
      <c r="A15" s="43" t="s">
        <v>193</v>
      </c>
      <c r="B15" s="44" t="n">
        <v>0.8641</v>
      </c>
      <c r="C15" s="45" t="n">
        <v>90143496090</v>
      </c>
      <c r="D15" s="46" t="n">
        <v>2025</v>
      </c>
      <c r="E15" s="41"/>
      <c r="F15" s="41"/>
      <c r="G15" s="43" t="s">
        <v>194</v>
      </c>
      <c r="H15" s="44" t="n">
        <v>0.571</v>
      </c>
      <c r="I15" s="45" t="n">
        <v>21646191388</v>
      </c>
      <c r="J15" s="46" t="n">
        <v>2025</v>
      </c>
    </row>
    <row r="16" customFormat="false" ht="15" hidden="false" customHeight="false" outlineLevel="0" collapsed="false">
      <c r="A16" s="43" t="s">
        <v>195</v>
      </c>
      <c r="B16" s="44" t="n">
        <v>0.8622</v>
      </c>
      <c r="C16" s="45" t="n">
        <v>114209905279</v>
      </c>
      <c r="D16" s="46" t="n">
        <v>2025</v>
      </c>
      <c r="E16" s="41"/>
      <c r="F16" s="41"/>
      <c r="G16" s="43" t="s">
        <v>196</v>
      </c>
      <c r="H16" s="44" t="n">
        <v>0.5576</v>
      </c>
      <c r="I16" s="45" t="n">
        <v>129368484000</v>
      </c>
      <c r="J16" s="46" t="n">
        <v>2025</v>
      </c>
    </row>
    <row r="17" customFormat="false" ht="15" hidden="false" customHeight="false" outlineLevel="0" collapsed="false">
      <c r="A17" s="43" t="s">
        <v>197</v>
      </c>
      <c r="B17" s="44" t="n">
        <v>0.8513</v>
      </c>
      <c r="C17" s="45" t="n">
        <v>577009981112</v>
      </c>
      <c r="D17" s="46" t="n">
        <v>2025</v>
      </c>
      <c r="E17" s="41"/>
      <c r="F17" s="41"/>
      <c r="G17" s="43" t="s">
        <v>198</v>
      </c>
      <c r="H17" s="44" t="n">
        <v>0.5564</v>
      </c>
      <c r="I17" s="45" t="n">
        <v>16372132990</v>
      </c>
      <c r="J17" s="46" t="n">
        <v>2025</v>
      </c>
    </row>
    <row r="18" customFormat="false" ht="15" hidden="false" customHeight="false" outlineLevel="0" collapsed="false">
      <c r="A18" s="43" t="s">
        <v>199</v>
      </c>
      <c r="B18" s="44" t="n">
        <v>0.8382</v>
      </c>
      <c r="C18" s="45" t="n">
        <v>61985829288</v>
      </c>
      <c r="D18" s="46" t="n">
        <v>2025</v>
      </c>
      <c r="E18" s="41"/>
      <c r="F18" s="41"/>
      <c r="G18" s="43" t="s">
        <v>200</v>
      </c>
      <c r="H18" s="44" t="n">
        <v>0.5552</v>
      </c>
      <c r="I18" s="45" t="n">
        <v>182374250612</v>
      </c>
      <c r="J18" s="46" t="n">
        <v>2025</v>
      </c>
    </row>
    <row r="19" customFormat="false" ht="15" hidden="false" customHeight="false" outlineLevel="0" collapsed="false">
      <c r="A19" s="43" t="s">
        <v>201</v>
      </c>
      <c r="B19" s="44" t="n">
        <v>0.8347</v>
      </c>
      <c r="C19" s="45" t="n">
        <v>24566420904</v>
      </c>
      <c r="D19" s="46" t="n">
        <v>2025</v>
      </c>
      <c r="E19" s="41"/>
      <c r="F19" s="41"/>
      <c r="G19" s="43" t="s">
        <v>202</v>
      </c>
      <c r="H19" s="44" t="n">
        <v>0.555</v>
      </c>
      <c r="I19" s="45" t="n">
        <v>427184325997</v>
      </c>
      <c r="J19" s="46" t="n">
        <v>2025</v>
      </c>
    </row>
    <row r="20" customFormat="false" ht="15" hidden="false" customHeight="false" outlineLevel="0" collapsed="false">
      <c r="A20" s="43" t="s">
        <v>203</v>
      </c>
      <c r="B20" s="44" t="n">
        <v>0.8134</v>
      </c>
      <c r="C20" s="45" t="n">
        <v>135941278879</v>
      </c>
      <c r="D20" s="46" t="n">
        <v>2025</v>
      </c>
      <c r="E20" s="41"/>
      <c r="F20" s="41"/>
      <c r="G20" s="43" t="s">
        <v>204</v>
      </c>
      <c r="H20" s="44" t="n">
        <v>0.5529</v>
      </c>
      <c r="I20" s="45" t="n">
        <v>30769700000000</v>
      </c>
      <c r="J20" s="46" t="n">
        <v>2025</v>
      </c>
    </row>
    <row r="21" customFormat="false" ht="15" hidden="false" customHeight="false" outlineLevel="0" collapsed="false">
      <c r="A21" s="43" t="s">
        <v>205</v>
      </c>
      <c r="B21" s="44" t="n">
        <v>0.804</v>
      </c>
      <c r="C21" s="45" t="n">
        <v>126358758448</v>
      </c>
      <c r="D21" s="46" t="n">
        <v>2025</v>
      </c>
      <c r="E21" s="41"/>
      <c r="F21" s="41"/>
      <c r="G21" s="43" t="s">
        <v>206</v>
      </c>
      <c r="H21" s="44" t="n">
        <v>0.5508</v>
      </c>
      <c r="I21" s="45" t="n">
        <v>1832641364776</v>
      </c>
      <c r="J21" s="46" t="n">
        <v>2025</v>
      </c>
    </row>
    <row r="22" customFormat="false" ht="15" hidden="false" customHeight="false" outlineLevel="0" collapsed="false">
      <c r="A22" s="43" t="s">
        <v>207</v>
      </c>
      <c r="B22" s="44" t="n">
        <v>0.8035</v>
      </c>
      <c r="C22" s="45" t="n">
        <v>12823210426</v>
      </c>
      <c r="D22" s="46" t="n">
        <v>2025</v>
      </c>
      <c r="E22" s="41"/>
      <c r="F22" s="41"/>
      <c r="G22" s="43" t="s">
        <v>208</v>
      </c>
      <c r="H22" s="44" t="n">
        <v>0.5457</v>
      </c>
      <c r="I22" s="45" t="n">
        <v>60162634574</v>
      </c>
      <c r="J22" s="46" t="n">
        <v>2025</v>
      </c>
    </row>
    <row r="23" customFormat="false" ht="15" hidden="false" customHeight="false" outlineLevel="0" collapsed="false">
      <c r="A23" s="43" t="s">
        <v>209</v>
      </c>
      <c r="B23" s="44" t="n">
        <v>0.8002</v>
      </c>
      <c r="C23" s="45" t="n">
        <v>36708110000</v>
      </c>
      <c r="D23" s="46" t="n">
        <v>2025</v>
      </c>
      <c r="E23" s="41"/>
      <c r="F23" s="41"/>
      <c r="G23" s="43" t="s">
        <v>210</v>
      </c>
      <c r="H23" s="44" t="n">
        <v>0.5445</v>
      </c>
      <c r="I23" s="45" t="n">
        <v>49278227554</v>
      </c>
      <c r="J23" s="46" t="n">
        <v>2025</v>
      </c>
    </row>
    <row r="24" customFormat="false" ht="15" hidden="false" customHeight="false" outlineLevel="0" collapsed="false">
      <c r="A24" s="43" t="s">
        <v>211</v>
      </c>
      <c r="B24" s="44" t="n">
        <v>0.7978</v>
      </c>
      <c r="C24" s="45" t="n">
        <v>58933453924</v>
      </c>
      <c r="D24" s="46" t="n">
        <v>2025</v>
      </c>
      <c r="E24" s="41"/>
      <c r="F24" s="41"/>
      <c r="G24" s="43" t="s">
        <v>212</v>
      </c>
      <c r="H24" s="44" t="n">
        <v>0.5433</v>
      </c>
      <c r="I24" s="45" t="n">
        <v>4624533092</v>
      </c>
      <c r="J24" s="46" t="n">
        <v>2025</v>
      </c>
    </row>
    <row r="25" customFormat="false" ht="15" hidden="false" customHeight="false" outlineLevel="0" collapsed="false">
      <c r="A25" s="43" t="s">
        <v>213</v>
      </c>
      <c r="B25" s="44" t="n">
        <v>0.7954</v>
      </c>
      <c r="C25" s="45" t="n">
        <v>39601409103</v>
      </c>
      <c r="D25" s="46" t="n">
        <v>2025</v>
      </c>
      <c r="E25" s="41"/>
      <c r="F25" s="41"/>
      <c r="G25" s="43" t="s">
        <v>214</v>
      </c>
      <c r="H25" s="44" t="n">
        <v>0.5334</v>
      </c>
      <c r="I25" s="45" t="n">
        <v>32077278409</v>
      </c>
      <c r="J25" s="46" t="n">
        <v>2025</v>
      </c>
    </row>
    <row r="26" customFormat="false" ht="15" hidden="false" customHeight="false" outlineLevel="0" collapsed="false">
      <c r="A26" s="43" t="s">
        <v>215</v>
      </c>
      <c r="B26" s="44" t="n">
        <v>0.791</v>
      </c>
      <c r="C26" s="45" t="n">
        <v>3066109226</v>
      </c>
      <c r="D26" s="46" t="n">
        <v>2025</v>
      </c>
      <c r="E26" s="41"/>
      <c r="F26" s="41"/>
      <c r="G26" s="43" t="s">
        <v>216</v>
      </c>
      <c r="H26" s="44" t="n">
        <v>0.5332</v>
      </c>
      <c r="I26" s="45" t="n">
        <v>4435162999977</v>
      </c>
      <c r="J26" s="46" t="n">
        <v>2025</v>
      </c>
    </row>
    <row r="27" customFormat="false" ht="15" hidden="false" customHeight="false" outlineLevel="0" collapsed="false">
      <c r="A27" s="43" t="s">
        <v>217</v>
      </c>
      <c r="B27" s="44" t="n">
        <v>0.7874</v>
      </c>
      <c r="C27" s="45" t="n">
        <v>5245938900</v>
      </c>
      <c r="D27" s="46" t="n">
        <v>2025</v>
      </c>
      <c r="E27" s="41"/>
      <c r="F27" s="41"/>
      <c r="G27" s="43" t="s">
        <v>218</v>
      </c>
      <c r="H27" s="44" t="n">
        <v>0.5309</v>
      </c>
      <c r="I27" s="45" t="n">
        <v>81665773810</v>
      </c>
      <c r="J27" s="46" t="n">
        <v>2025</v>
      </c>
    </row>
    <row r="28" customFormat="false" ht="15" hidden="false" customHeight="false" outlineLevel="0" collapsed="false">
      <c r="A28" s="43" t="s">
        <v>219</v>
      </c>
      <c r="B28" s="44" t="n">
        <v>0.7867</v>
      </c>
      <c r="C28" s="45" t="n">
        <v>32498658654</v>
      </c>
      <c r="D28" s="46" t="n">
        <v>2025</v>
      </c>
      <c r="E28" s="41"/>
      <c r="F28" s="41"/>
      <c r="G28" s="43" t="s">
        <v>220</v>
      </c>
      <c r="H28" s="44" t="n">
        <v>0.5284</v>
      </c>
      <c r="I28" s="45" t="n">
        <v>2573572920</v>
      </c>
      <c r="J28" s="46" t="n">
        <v>2025</v>
      </c>
    </row>
    <row r="29" customFormat="false" ht="15" hidden="false" customHeight="false" outlineLevel="0" collapsed="false">
      <c r="A29" s="43" t="s">
        <v>221</v>
      </c>
      <c r="B29" s="44" t="n">
        <v>0.7761</v>
      </c>
      <c r="C29" s="45" t="n">
        <v>457410034203</v>
      </c>
      <c r="D29" s="46" t="n">
        <v>2025</v>
      </c>
      <c r="E29" s="41"/>
      <c r="F29" s="41"/>
      <c r="G29" s="43" t="s">
        <v>222</v>
      </c>
      <c r="H29" s="44" t="n">
        <v>0.5263</v>
      </c>
      <c r="I29" s="45" t="n">
        <v>407307214476</v>
      </c>
      <c r="J29" s="46" t="n">
        <v>2025</v>
      </c>
    </row>
    <row r="30" customFormat="false" ht="15" hidden="false" customHeight="false" outlineLevel="0" collapsed="false">
      <c r="A30" s="43" t="s">
        <v>223</v>
      </c>
      <c r="B30" s="44" t="n">
        <v>0.7746</v>
      </c>
      <c r="C30" s="45" t="n">
        <v>21427119323</v>
      </c>
      <c r="D30" s="46" t="n">
        <v>2025</v>
      </c>
      <c r="E30" s="41"/>
      <c r="F30" s="41"/>
      <c r="G30" s="43" t="s">
        <v>224</v>
      </c>
      <c r="H30" s="44" t="n">
        <v>0.5221</v>
      </c>
      <c r="I30" s="45" t="n">
        <v>101157829491</v>
      </c>
      <c r="J30" s="46" t="n">
        <v>2025</v>
      </c>
    </row>
    <row r="31" customFormat="false" ht="15" hidden="false" customHeight="false" outlineLevel="0" collapsed="false">
      <c r="A31" s="43" t="s">
        <v>225</v>
      </c>
      <c r="B31" s="44" t="n">
        <v>0.769</v>
      </c>
      <c r="C31" s="45" t="n">
        <v>15031980994</v>
      </c>
      <c r="D31" s="46" t="n">
        <v>2025</v>
      </c>
      <c r="E31" s="41"/>
      <c r="F31" s="41"/>
      <c r="G31" s="43" t="s">
        <v>226</v>
      </c>
      <c r="H31" s="44" t="n">
        <v>0.5206</v>
      </c>
      <c r="I31" s="45" t="n">
        <v>725466462860</v>
      </c>
      <c r="J31" s="46" t="n">
        <v>2025</v>
      </c>
    </row>
    <row r="32" customFormat="false" ht="15" hidden="false" customHeight="false" outlineLevel="0" collapsed="false">
      <c r="A32" s="43" t="s">
        <v>227</v>
      </c>
      <c r="B32" s="44" t="n">
        <v>0.7547</v>
      </c>
      <c r="C32" s="45" t="n">
        <v>14918276698</v>
      </c>
      <c r="D32" s="46" t="n">
        <v>2025</v>
      </c>
      <c r="E32" s="41"/>
      <c r="F32" s="41"/>
      <c r="G32" s="43" t="s">
        <v>228</v>
      </c>
      <c r="H32" s="44" t="n">
        <v>0.5175</v>
      </c>
      <c r="I32" s="45" t="n">
        <v>579470021095</v>
      </c>
      <c r="J32" s="46" t="n">
        <v>2025</v>
      </c>
    </row>
    <row r="33" customFormat="false" ht="15" hidden="false" customHeight="false" outlineLevel="0" collapsed="false">
      <c r="A33" s="43" t="s">
        <v>229</v>
      </c>
      <c r="B33" s="44" t="n">
        <v>0.754</v>
      </c>
      <c r="C33" s="45" t="n">
        <v>123306008821</v>
      </c>
      <c r="D33" s="46" t="n">
        <v>2025</v>
      </c>
      <c r="E33" s="41"/>
      <c r="F33" s="41"/>
      <c r="G33" s="43" t="s">
        <v>230</v>
      </c>
      <c r="H33" s="44" t="n">
        <v>0.5127</v>
      </c>
      <c r="I33" s="45" t="n">
        <v>1332767651100</v>
      </c>
      <c r="J33" s="46" t="n">
        <v>2025</v>
      </c>
    </row>
    <row r="34" customFormat="false" ht="15" hidden="false" customHeight="false" outlineLevel="0" collapsed="false">
      <c r="A34" s="43" t="s">
        <v>231</v>
      </c>
      <c r="B34" s="44" t="n">
        <v>0.7435</v>
      </c>
      <c r="C34" s="45" t="n">
        <v>487086123720</v>
      </c>
      <c r="D34" s="46" t="n">
        <v>2025</v>
      </c>
      <c r="E34" s="41"/>
      <c r="F34" s="41"/>
      <c r="G34" s="43" t="s">
        <v>232</v>
      </c>
      <c r="H34" s="44" t="n">
        <v>0.5112</v>
      </c>
      <c r="I34" s="45" t="n">
        <v>456319229256</v>
      </c>
      <c r="J34" s="46" t="n">
        <v>2025</v>
      </c>
    </row>
    <row r="35" customFormat="false" ht="15" hidden="false" customHeight="false" outlineLevel="0" collapsed="false">
      <c r="A35" s="43" t="s">
        <v>233</v>
      </c>
      <c r="B35" s="44" t="n">
        <v>0.7357</v>
      </c>
      <c r="C35" s="45" t="n">
        <v>16306633779</v>
      </c>
      <c r="D35" s="46" t="n">
        <v>2025</v>
      </c>
      <c r="E35" s="41"/>
      <c r="F35" s="41"/>
      <c r="G35" s="43" t="s">
        <v>234</v>
      </c>
      <c r="H35" s="44" t="n">
        <v>0.5045</v>
      </c>
      <c r="I35" s="45" t="n">
        <v>19498039388043</v>
      </c>
      <c r="J35" s="46" t="n">
        <v>2025</v>
      </c>
    </row>
    <row r="36" customFormat="false" ht="15" hidden="false" customHeight="false" outlineLevel="0" collapsed="false">
      <c r="A36" s="43" t="s">
        <v>235</v>
      </c>
      <c r="B36" s="44" t="n">
        <v>0.735</v>
      </c>
      <c r="C36" s="45" t="n">
        <v>64768947525</v>
      </c>
      <c r="D36" s="46" t="n">
        <v>2025</v>
      </c>
      <c r="E36" s="41"/>
      <c r="F36" s="41"/>
      <c r="G36" s="43" t="s">
        <v>236</v>
      </c>
      <c r="H36" s="44" t="n">
        <v>0.503</v>
      </c>
      <c r="I36" s="45" t="n">
        <v>215559615385</v>
      </c>
      <c r="J36" s="46" t="n">
        <v>2025</v>
      </c>
    </row>
    <row r="37" customFormat="false" ht="15" hidden="false" customHeight="false" outlineLevel="0" collapsed="false">
      <c r="A37" s="43" t="s">
        <v>237</v>
      </c>
      <c r="B37" s="44" t="n">
        <v>0.7333</v>
      </c>
      <c r="C37" s="45" t="n">
        <v>107352000000</v>
      </c>
      <c r="D37" s="46" t="n">
        <v>2020</v>
      </c>
      <c r="E37" s="41"/>
      <c r="F37" s="41"/>
      <c r="G37" s="43" t="s">
        <v>238</v>
      </c>
      <c r="H37" s="44" t="n">
        <v>0.5022</v>
      </c>
      <c r="I37" s="45" t="n">
        <v>306239209650</v>
      </c>
      <c r="J37" s="46" t="n">
        <v>2025</v>
      </c>
    </row>
    <row r="38" customFormat="false" ht="15" hidden="false" customHeight="false" outlineLevel="0" collapsed="false">
      <c r="A38" s="43" t="s">
        <v>239</v>
      </c>
      <c r="B38" s="44" t="n">
        <v>0.7319</v>
      </c>
      <c r="C38" s="45" t="n">
        <v>51267065843</v>
      </c>
      <c r="D38" s="46" t="n">
        <v>2025</v>
      </c>
      <c r="E38" s="41"/>
      <c r="F38" s="41"/>
      <c r="G38" s="43" t="s">
        <v>240</v>
      </c>
      <c r="H38" s="44" t="n">
        <v>0.5014</v>
      </c>
      <c r="I38" s="45" t="n">
        <v>362682115433</v>
      </c>
      <c r="J38" s="46" t="n">
        <v>2025</v>
      </c>
    </row>
    <row r="39" customFormat="false" ht="15" hidden="false" customHeight="false" outlineLevel="0" collapsed="false">
      <c r="A39" s="43" t="s">
        <v>241</v>
      </c>
      <c r="B39" s="44" t="n">
        <v>0.7311</v>
      </c>
      <c r="C39" s="45" t="n">
        <v>27097477218</v>
      </c>
      <c r="D39" s="46" t="n">
        <v>2025</v>
      </c>
      <c r="E39" s="41"/>
      <c r="F39" s="41"/>
      <c r="G39" s="43" t="s">
        <v>242</v>
      </c>
      <c r="H39" s="44" t="n">
        <v>0.5009</v>
      </c>
      <c r="I39" s="45" t="n">
        <v>61610052535</v>
      </c>
      <c r="J39" s="46" t="n">
        <v>2025</v>
      </c>
    </row>
    <row r="40" customFormat="false" ht="15" hidden="false" customHeight="false" outlineLevel="0" collapsed="false">
      <c r="A40" s="43" t="s">
        <v>243</v>
      </c>
      <c r="B40" s="44" t="n">
        <v>0.7289</v>
      </c>
      <c r="C40" s="45" t="n">
        <v>122174889424</v>
      </c>
      <c r="D40" s="46" t="n">
        <v>2025</v>
      </c>
      <c r="E40" s="41"/>
      <c r="F40" s="41"/>
      <c r="G40" s="43" t="s">
        <v>244</v>
      </c>
      <c r="H40" s="44" t="n">
        <v>0.5003</v>
      </c>
      <c r="I40" s="45" t="n">
        <v>21472835225</v>
      </c>
      <c r="J40" s="46" t="n">
        <v>2025</v>
      </c>
    </row>
    <row r="41" customFormat="false" ht="15" hidden="false" customHeight="false" outlineLevel="0" collapsed="false">
      <c r="A41" s="43" t="s">
        <v>245</v>
      </c>
      <c r="B41" s="44" t="n">
        <v>0.7274</v>
      </c>
      <c r="C41" s="45" t="n">
        <v>22337997046</v>
      </c>
      <c r="D41" s="46" t="n">
        <v>2025</v>
      </c>
      <c r="E41" s="41"/>
      <c r="F41" s="41"/>
      <c r="G41" s="9" t="s">
        <v>246</v>
      </c>
      <c r="H41" s="41"/>
      <c r="I41" s="47" t="n">
        <v>69578304042684</v>
      </c>
      <c r="J41" s="41"/>
    </row>
    <row r="42" customFormat="false" ht="15" hidden="false" customHeight="false" outlineLevel="0" collapsed="false">
      <c r="A42" s="43" t="s">
        <v>247</v>
      </c>
      <c r="B42" s="44" t="n">
        <v>0.7138</v>
      </c>
      <c r="C42" s="45" t="n">
        <v>108825231671</v>
      </c>
      <c r="D42" s="46" t="n">
        <v>2025</v>
      </c>
      <c r="E42" s="41"/>
      <c r="F42" s="41"/>
      <c r="G42" s="41"/>
      <c r="H42" s="41"/>
      <c r="I42" s="41"/>
      <c r="J42" s="41"/>
    </row>
    <row r="43" customFormat="false" ht="15" hidden="false" customHeight="false" outlineLevel="0" collapsed="false">
      <c r="A43" s="43" t="s">
        <v>248</v>
      </c>
      <c r="B43" s="44" t="n">
        <v>0.7035</v>
      </c>
      <c r="C43" s="45" t="n">
        <v>28346024753</v>
      </c>
      <c r="D43" s="46" t="n">
        <v>2025</v>
      </c>
      <c r="E43" s="41"/>
      <c r="F43" s="41"/>
      <c r="G43" s="41"/>
      <c r="H43" s="41"/>
      <c r="I43" s="41"/>
      <c r="J43" s="41"/>
    </row>
    <row r="44" customFormat="false" ht="15" hidden="false" customHeight="false" outlineLevel="0" collapsed="false">
      <c r="A44" s="43" t="s">
        <v>249</v>
      </c>
      <c r="B44" s="44" t="n">
        <v>0.697</v>
      </c>
      <c r="C44" s="45" t="n">
        <v>3364713864</v>
      </c>
      <c r="D44" s="46" t="n">
        <v>2025</v>
      </c>
      <c r="E44" s="41"/>
      <c r="F44" s="41"/>
      <c r="G44" s="41"/>
      <c r="H44" s="41"/>
      <c r="I44" s="41"/>
      <c r="J44" s="41"/>
    </row>
    <row r="45" customFormat="false" ht="15" hidden="false" customHeight="false" outlineLevel="0" collapsed="false">
      <c r="A45" s="43" t="s">
        <v>250</v>
      </c>
      <c r="B45" s="44" t="n">
        <v>0.6924</v>
      </c>
      <c r="C45" s="45" t="n">
        <v>51215643906</v>
      </c>
      <c r="D45" s="46" t="n">
        <v>2025</v>
      </c>
      <c r="E45" s="41"/>
      <c r="F45" s="41"/>
      <c r="G45" s="41"/>
      <c r="H45" s="41"/>
      <c r="I45" s="41"/>
      <c r="J45" s="41"/>
    </row>
    <row r="46" customFormat="false" ht="15" hidden="false" customHeight="false" outlineLevel="0" collapsed="false">
      <c r="A46" s="43" t="s">
        <v>251</v>
      </c>
      <c r="B46" s="44" t="n">
        <v>0.6896</v>
      </c>
      <c r="C46" s="45" t="n">
        <v>91030531317</v>
      </c>
      <c r="D46" s="46" t="n">
        <v>2025</v>
      </c>
      <c r="E46" s="41"/>
      <c r="F46" s="41"/>
      <c r="G46" s="41"/>
      <c r="H46" s="41"/>
      <c r="I46" s="41"/>
      <c r="J46" s="41"/>
    </row>
    <row r="47" customFormat="false" ht="15" hidden="false" customHeight="false" outlineLevel="0" collapsed="false">
      <c r="A47" s="43" t="s">
        <v>252</v>
      </c>
      <c r="B47" s="44" t="n">
        <v>0.6882</v>
      </c>
      <c r="C47" s="45" t="n">
        <v>7464157904</v>
      </c>
      <c r="D47" s="46" t="n">
        <v>2025</v>
      </c>
      <c r="E47" s="41"/>
      <c r="F47" s="41"/>
      <c r="G47" s="41"/>
      <c r="H47" s="41"/>
      <c r="I47" s="41"/>
      <c r="J47" s="41"/>
    </row>
    <row r="48" customFormat="false" ht="15" hidden="false" customHeight="false" outlineLevel="0" collapsed="false">
      <c r="A48" s="43" t="s">
        <v>253</v>
      </c>
      <c r="B48" s="44" t="n">
        <v>0.6863</v>
      </c>
      <c r="C48" s="45" t="n">
        <v>99661244156</v>
      </c>
      <c r="D48" s="46" t="n">
        <v>2025</v>
      </c>
      <c r="E48" s="41"/>
      <c r="F48" s="41"/>
      <c r="G48" s="41"/>
      <c r="H48" s="41"/>
      <c r="I48" s="41"/>
      <c r="J48" s="41"/>
    </row>
    <row r="49" customFormat="false" ht="15" hidden="false" customHeight="false" outlineLevel="0" collapsed="false">
      <c r="A49" s="43" t="s">
        <v>254</v>
      </c>
      <c r="B49" s="44" t="n">
        <v>0.6765</v>
      </c>
      <c r="C49" s="45" t="n">
        <v>2279920092492</v>
      </c>
      <c r="D49" s="46" t="n">
        <v>2025</v>
      </c>
      <c r="E49" s="41"/>
      <c r="F49" s="41"/>
      <c r="G49" s="41"/>
      <c r="H49" s="41"/>
      <c r="I49" s="41"/>
      <c r="J49" s="41"/>
    </row>
    <row r="50" customFormat="false" ht="15" hidden="false" customHeight="false" outlineLevel="0" collapsed="false">
      <c r="A50" s="43" t="s">
        <v>255</v>
      </c>
      <c r="B50" s="44" t="n">
        <v>0.6762</v>
      </c>
      <c r="C50" s="45" t="n">
        <v>12995200000</v>
      </c>
      <c r="D50" s="46" t="n">
        <v>2025</v>
      </c>
      <c r="E50" s="41"/>
      <c r="F50" s="41"/>
      <c r="G50" s="41"/>
      <c r="H50" s="41"/>
      <c r="I50" s="41"/>
      <c r="J50" s="41"/>
    </row>
    <row r="51" customFormat="false" ht="15" hidden="false" customHeight="false" outlineLevel="0" collapsed="false">
      <c r="A51" s="43" t="s">
        <v>256</v>
      </c>
      <c r="B51" s="44" t="n">
        <v>0.6759</v>
      </c>
      <c r="C51" s="45" t="n">
        <v>27627297461</v>
      </c>
      <c r="D51" s="46" t="n">
        <v>2025</v>
      </c>
      <c r="E51" s="41"/>
      <c r="F51" s="41"/>
      <c r="G51" s="41"/>
      <c r="H51" s="41"/>
      <c r="I51" s="41"/>
      <c r="J51" s="41"/>
    </row>
    <row r="52" customFormat="false" ht="15" hidden="false" customHeight="false" outlineLevel="0" collapsed="false">
      <c r="A52" s="43" t="s">
        <v>257</v>
      </c>
      <c r="B52" s="44" t="n">
        <v>0.6732</v>
      </c>
      <c r="C52" s="45" t="n">
        <v>19928479839</v>
      </c>
      <c r="D52" s="46" t="n">
        <v>2025</v>
      </c>
      <c r="E52" s="41"/>
      <c r="F52" s="41"/>
      <c r="G52" s="41"/>
      <c r="H52" s="41"/>
      <c r="I52" s="41"/>
      <c r="J52" s="41"/>
    </row>
    <row r="53" customFormat="false" ht="15" hidden="false" customHeight="false" outlineLevel="0" collapsed="false">
      <c r="A53" s="43" t="s">
        <v>258</v>
      </c>
      <c r="B53" s="44" t="n">
        <v>0.6654</v>
      </c>
      <c r="C53" s="45" t="n">
        <v>290794361542</v>
      </c>
      <c r="D53" s="46" t="n">
        <v>2025</v>
      </c>
      <c r="E53" s="41"/>
      <c r="F53" s="41"/>
      <c r="G53" s="41"/>
      <c r="H53" s="41"/>
      <c r="I53" s="41"/>
      <c r="J53" s="41"/>
    </row>
    <row r="54" customFormat="false" ht="15" hidden="false" customHeight="false" outlineLevel="0" collapsed="false">
      <c r="A54" s="43" t="s">
        <v>259</v>
      </c>
      <c r="B54" s="44" t="n">
        <v>0.6563</v>
      </c>
      <c r="C54" s="45" t="n">
        <v>1276942933333</v>
      </c>
      <c r="D54" s="46" t="n">
        <v>2025</v>
      </c>
      <c r="E54" s="41"/>
      <c r="F54" s="41"/>
      <c r="G54" s="41"/>
      <c r="H54" s="41"/>
      <c r="I54" s="41"/>
      <c r="J54" s="41"/>
    </row>
    <row r="55" customFormat="false" ht="15" hidden="false" customHeight="false" outlineLevel="0" collapsed="false">
      <c r="A55" s="9" t="s">
        <v>246</v>
      </c>
      <c r="B55" s="41"/>
      <c r="C55" s="47" t="n">
        <v>9891375616480</v>
      </c>
      <c r="D55" s="41"/>
      <c r="E55" s="41"/>
      <c r="F55" s="41"/>
      <c r="G55" s="41"/>
      <c r="H55" s="41"/>
      <c r="I55" s="41"/>
      <c r="J55" s="41"/>
    </row>
    <row r="56" customFormat="false" ht="15" hidden="false" customHeight="false" outlineLevel="0" collapsed="false">
      <c r="A56" s="41"/>
      <c r="B56" s="41"/>
      <c r="C56" s="41"/>
      <c r="D56" s="41"/>
      <c r="E56" s="41"/>
      <c r="F56" s="41"/>
      <c r="G56" s="41"/>
      <c r="H56" s="41"/>
      <c r="I56" s="41"/>
      <c r="J56" s="41"/>
      <c r="K56" s="48" t="n">
        <f aca="false">I41+C55</f>
        <v>79469679659164</v>
      </c>
    </row>
    <row r="57" customFormat="false" ht="48" hidden="false" customHeight="true" outlineLevel="0" collapsed="false">
      <c r="A57" s="49" t="s">
        <v>260</v>
      </c>
      <c r="B57" s="49"/>
      <c r="C57" s="49"/>
      <c r="D57" s="49"/>
      <c r="E57" s="41"/>
      <c r="F57" s="41"/>
      <c r="G57" s="41"/>
      <c r="H57" s="41"/>
      <c r="I57" s="41"/>
      <c r="J57" s="41"/>
    </row>
  </sheetData>
  <mergeCells count="1">
    <mergeCell ref="A57:D57"/>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ECE610C9FA4B4B976DD6842F9EAF74" ma:contentTypeVersion="15" ma:contentTypeDescription="Create a new document." ma:contentTypeScope="" ma:versionID="6bda4c9877b53420054041aa20abb2be">
  <xsd:schema xmlns:xsd="http://www.w3.org/2001/XMLSchema" xmlns:xs="http://www.w3.org/2001/XMLSchema" xmlns:p="http://schemas.microsoft.com/office/2006/metadata/properties" xmlns:ns2="f0c2ac21-f850-4555-8afd-fd732a9ecf25" xmlns:ns3="d77f725d-68ba-43bc-9e4e-ba441aacaca8" targetNamespace="http://schemas.microsoft.com/office/2006/metadata/properties" ma:root="true" ma:fieldsID="346a8edcf48397d0d93cab7a61556f64" ns2:_="" ns3:_="">
    <xsd:import namespace="f0c2ac21-f850-4555-8afd-fd732a9ecf25"/>
    <xsd:import namespace="d77f725d-68ba-43bc-9e4e-ba441aacac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c2ac21-f850-4555-8afd-fd732a9ecf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44f2dfca-e4a2-46eb-a53e-58fba36a99f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77f725d-68ba-43bc-9e4e-ba441aacaca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44fcbaf-bf47-47e6-889b-e62392169802}" ma:internalName="TaxCatchAll" ma:showField="CatchAllData" ma:web="d77f725d-68ba-43bc-9e4e-ba441aacaca8">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77f725d-68ba-43bc-9e4e-ba441aacaca8" xsi:nil="true"/>
    <lcf76f155ced4ddcb4097134ff3c332f xmlns="f0c2ac21-f850-4555-8afd-fd732a9ecf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94F8159-E10C-47A8-9ABA-7F2DF02ADB77}"/>
</file>

<file path=customXml/itemProps2.xml><?xml version="1.0" encoding="utf-8"?>
<ds:datastoreItem xmlns:ds="http://schemas.openxmlformats.org/officeDocument/2006/customXml" ds:itemID="{030CF605-68C7-4459-A7FE-9FDAABCEACBF}"/>
</file>

<file path=customXml/itemProps3.xml><?xml version="1.0" encoding="utf-8"?>
<ds:datastoreItem xmlns:ds="http://schemas.openxmlformats.org/officeDocument/2006/customXml" ds:itemID="{DEDAF8BA-420D-45B5-83ED-FAAF7F03015B}"/>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Cullen Hendrix</cp:lastModifiedBy>
  <cp:revision>0</cp:revision>
  <dcterms:created xsi:type="dcterms:W3CDTF">2026-08-13T18:25:00Z</dcterms:created>
  <dcterms:modified xsi:type="dcterms:W3CDTF">2026-08-18T13:24:32Z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0x010100F1ECE610C9FA4B4B976DD6842F9EAF74</vt:lpwstr>
  </property>
</Properties>
</file>