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d\Dropbox\research\immigration\cps immigration blogpost\"/>
    </mc:Choice>
  </mc:AlternateContent>
  <xr:revisionPtr revIDLastSave="0" documentId="13_ncr:1_{EC8B0213-218B-4EF0-8FC1-6294B49E5E87}" xr6:coauthVersionLast="47" xr6:coauthVersionMax="47" xr10:uidLastSave="{00000000-0000-0000-0000-000000000000}"/>
  <bookViews>
    <workbookView xWindow="1815" yWindow="1815" windowWidth="28800" windowHeight="15030" xr2:uid="{E5DCC703-823D-4AD9-AC17-C8214776AE30}"/>
  </bookViews>
  <sheets>
    <sheet name="main calculations" sheetId="1" r:id="rId1"/>
    <sheet name="natural increase worksheet" sheetId="2" r:id="rId2"/>
    <sheet name="payrolls to employed persons" sheetId="4" r:id="rId3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24" i="1"/>
  <c r="B25" i="1"/>
  <c r="B26" i="1"/>
  <c r="B32" i="1"/>
  <c r="B33" i="1"/>
  <c r="B34" i="1"/>
  <c r="B35" i="1"/>
  <c r="B23" i="1"/>
  <c r="D5" i="1"/>
  <c r="B27" i="1"/>
  <c r="B28" i="1"/>
  <c r="H97" i="2"/>
  <c r="K97" i="2"/>
  <c r="G97" i="2"/>
  <c r="J97" i="2"/>
  <c r="D8" i="1"/>
  <c r="B44" i="1"/>
  <c r="E6" i="4"/>
  <c r="E7" i="4"/>
  <c r="E8" i="4"/>
  <c r="E9" i="4"/>
  <c r="E10" i="4"/>
  <c r="E11" i="4"/>
  <c r="E12" i="4"/>
  <c r="E14" i="4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N13" i="2"/>
  <c r="N12" i="2"/>
  <c r="N15" i="2"/>
  <c r="B45" i="1"/>
  <c r="B46" i="1"/>
  <c r="B47" i="1"/>
  <c r="B43" i="1"/>
  <c r="B37" i="1"/>
  <c r="B38" i="1"/>
  <c r="B39" i="1"/>
  <c r="D4" i="1"/>
  <c r="C3" i="1"/>
  <c r="B3" i="1"/>
  <c r="D3" i="1"/>
</calcChain>
</file>

<file path=xl/sharedStrings.xml><?xml version="1.0" encoding="utf-8"?>
<sst xmlns="http://schemas.openxmlformats.org/spreadsheetml/2006/main" count="87" uniqueCount="81">
  <si>
    <t>January</t>
  </si>
  <si>
    <t xml:space="preserve">July </t>
  </si>
  <si>
    <t>adult population originally projected</t>
  </si>
  <si>
    <t>source</t>
  </si>
  <si>
    <t>change</t>
  </si>
  <si>
    <t>adult foreign-born population</t>
  </si>
  <si>
    <t>total population originally projected</t>
  </si>
  <si>
    <t>CPS</t>
  </si>
  <si>
    <t>total</t>
  </si>
  <si>
    <t>men</t>
  </si>
  <si>
    <t>women</t>
  </si>
  <si>
    <t>AS PUBLISHED</t>
  </si>
  <si>
    <t>adult LFPR</t>
  </si>
  <si>
    <t>adult epop</t>
  </si>
  <si>
    <t>nonfarm payroll employment</t>
  </si>
  <si>
    <t>CES</t>
  </si>
  <si>
    <t>adult population with immigration decline</t>
  </si>
  <si>
    <t>originally projected, January</t>
  </si>
  <si>
    <t>plus 6 months of natural increase</t>
  </si>
  <si>
    <t>plus 6 months of immigration decline</t>
  </si>
  <si>
    <t>estimated adult population, July</t>
  </si>
  <si>
    <t>line above, multiplied by payrolls/employed adjustment factor</t>
  </si>
  <si>
    <t>published change in non-farm payrolls</t>
  </si>
  <si>
    <t>implied revision due to change in nonfarm payrolls, January to July</t>
  </si>
  <si>
    <t>difference between implied change in non-farm payrolls and published change</t>
  </si>
  <si>
    <t>implied revision due to change in nonfarm payrolls, January to July, per month</t>
  </si>
  <si>
    <t>line above, divided by six</t>
  </si>
  <si>
    <t>estimated July adult population multiplied by actual July EPOP</t>
  </si>
  <si>
    <t>difference in two lines above</t>
  </si>
  <si>
    <t>January employed adults: actual</t>
  </si>
  <si>
    <t>July employed adults: estimated</t>
  </si>
  <si>
    <t>estimated nonfarm payroll change assuming published EPOP</t>
  </si>
  <si>
    <t>estimated EPOP and unemployment rate assuming published nonfarm payrolls</t>
  </si>
  <si>
    <t>January EPOP: actual</t>
  </si>
  <si>
    <t>estimated increase in employed persons based on actual payroll change, January-July</t>
  </si>
  <si>
    <t>actual payroll change, divided by payrolls/employed adjustment factor</t>
  </si>
  <si>
    <t>estimated July employed persons, based on adjusted actual payroll change</t>
  </si>
  <si>
    <t>actual January employed persons plus line above</t>
  </si>
  <si>
    <t>estimated July employed persons, divided by estimated July adult population</t>
  </si>
  <si>
    <t>estimated July unemployment, based on estimated July EPOP and actual July LFPR</t>
  </si>
  <si>
    <t>estimated July EPOP</t>
  </si>
  <si>
    <t>1 minus (estimated EPOP divided by actual LFPR)</t>
  </si>
  <si>
    <t>male deaths</t>
  </si>
  <si>
    <t>female deaths</t>
  </si>
  <si>
    <t>adult deaths in 2025 (based on Dec 2024 population by age and CBO mortality rates)</t>
  </si>
  <si>
    <t>natural increase</t>
  </si>
  <si>
    <t>Census v2024 population estimates, used for CPS population controls</t>
  </si>
  <si>
    <t>nonfarm payroll jobs per 1000 people employed, average January to July 2025</t>
  </si>
  <si>
    <t>year</t>
  </si>
  <si>
    <t>LNS12000000</t>
  </si>
  <si>
    <t>LNS16000000</t>
  </si>
  <si>
    <t>ratio</t>
  </si>
  <si>
    <t>month</t>
  </si>
  <si>
    <t>average</t>
  </si>
  <si>
    <t>CPS: see third tab</t>
  </si>
  <si>
    <t>adult population change due to natural increase only, full year 2025</t>
  </si>
  <si>
    <t>100+</t>
  </si>
  <si>
    <t>Census population estimates, Dec 2024</t>
  </si>
  <si>
    <t>CBO mortality rates for 2025, per 1000</t>
  </si>
  <si>
    <t xml:space="preserve">CBO mortality rates from worksheet 5 of </t>
  </si>
  <si>
    <t>https://www.cbo.gov/system/files/2025-01/57059-2025-01-Demographic-Projections.zip</t>
  </si>
  <si>
    <t xml:space="preserve">Census population estimates from </t>
  </si>
  <si>
    <t>https://www2.census.gov/programs-surveys/popest/datasets/2020-2024/national/asrh/nc-est2024-alldata-n-file10.csv</t>
  </si>
  <si>
    <t>new adults in 2025 (15-year-olds in Dec 2024, turning 16 in 2025)</t>
  </si>
  <si>
    <t>Census and CBO: see second tab</t>
  </si>
  <si>
    <t>CALCULATED</t>
  </si>
  <si>
    <t>ESTIMATED</t>
  </si>
  <si>
    <t>from above</t>
  </si>
  <si>
    <t>from above: half of natural increase for 2025</t>
  </si>
  <si>
    <t>from above: as published in CPS</t>
  </si>
  <si>
    <t>sum of lines above</t>
  </si>
  <si>
    <t>difference of lines above</t>
  </si>
  <si>
    <t>estimated change in employed adults</t>
  </si>
  <si>
    <t>estimated change in non-farm payrolls</t>
  </si>
  <si>
    <t>estimated change in adult population, Janaury to July</t>
  </si>
  <si>
    <t>annualized % change in adult population</t>
  </si>
  <si>
    <t>estimated change in non-farm payrolls, monthly</t>
  </si>
  <si>
    <t>Estimated deaths in 2025 = mortality rate * population</t>
  </si>
  <si>
    <t>Source: BLS Current Population Survey</t>
  </si>
  <si>
    <t>https://data.bls.gov/timeseries/LNS12000000</t>
  </si>
  <si>
    <t>https://data.bls.gov/timeseries/LNS16000000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</si>
</sst>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General_)"/>
    <numFmt numFmtId="166" formatCode="0.000%"/>
    <numFmt numFmtId="167" formatCode="0.0000000000000000%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ourier"/>
      <family val="3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0"/>
      <color theme="1"/>
      <name val="Bell Centennial Address"/>
      <family val="2"/>
    </font>
    <font>
      <sz val="10"/>
      <name val="MS Sans Serif"/>
      <family val="2"/>
    </font>
    <font>
      <sz val="10"/>
      <name val="Courier"/>
      <family val="3"/>
    </font>
    <font>
      <sz val="12"/>
      <color theme="1"/>
      <name val="Arial"/>
      <family val="2"/>
    </font>
    <font>
      <sz val="12"/>
      <name val="Arial MT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1F497D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>
      <alignment vertical="top"/>
      <protection locked="0"/>
    </xf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20" fillId="5" borderId="4" applyNumberFormat="0" applyAlignment="0" applyProtection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165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0" fillId="0" borderId="0"/>
    <xf numFmtId="0" fontId="5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" fillId="8" borderId="8" applyNumberFormat="0" applyFont="0" applyAlignment="0" applyProtection="0"/>
    <xf numFmtId="0" fontId="30" fillId="6" borderId="5" applyNumberFormat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</cellStyleXfs>
  <cellXfs count="11">
    <xf numFmtId="0" fontId="0" fillId="0" borderId="0" xfId="0"/>
    <xf numFmtId="3" fontId="0" fillId="0" borderId="0" xfId="1" applyNumberFormat="1" applyFont="1" applyBorder="1" applyAlignment="1" applyProtection="1">
      <alignment horizontal="right"/>
      <protection locked="0"/>
    </xf>
    <xf numFmtId="1" fontId="0" fillId="0" borderId="0" xfId="0" applyNumberFormat="1"/>
    <xf numFmtId="3" fontId="0" fillId="0" borderId="0" xfId="0" applyNumberFormat="1"/>
    <xf numFmtId="0" fontId="2" fillId="0" borderId="0" xfId="0" applyFont="1"/>
    <xf numFmtId="3" fontId="0" fillId="0" borderId="0" xfId="1" applyNumberFormat="1" applyFont="1" applyBorder="1"/>
    <xf numFmtId="164" fontId="0" fillId="0" borderId="0" xfId="2" applyNumberFormat="1" applyFont="1" applyBorder="1"/>
    <xf numFmtId="3" fontId="0" fillId="0" borderId="0" xfId="2" applyNumberFormat="1" applyFont="1" applyBorder="1"/>
    <xf numFmtId="167" fontId="0" fillId="0" borderId="0" xfId="0" applyNumberFormat="1"/>
    <xf numFmtId="166" fontId="0" fillId="0" borderId="0" xfId="2" applyNumberFormat="1" applyFont="1" applyBorder="1"/>
    <xf numFmtId="0" fontId="33" fillId="0" borderId="0" xfId="3">
      <alignment vertical="top"/>
      <protection locked="0"/>
    </xf>
  </cellXfs>
  <cellStyles count="322">
    <cellStyle name="20% - Accent1 2" xfId="8" xr:uid="{5F5CB256-0F0E-42B5-8CD0-24B78E37E966}"/>
    <cellStyle name="20% - Accent2 2" xfId="9" xr:uid="{D70046E4-E2F2-4DCA-B5CF-51995D6DFB97}"/>
    <cellStyle name="20% - Accent3 2" xfId="10" xr:uid="{88E62905-BA37-496F-88EE-E8BE22EC992B}"/>
    <cellStyle name="20% - Accent4 2" xfId="11" xr:uid="{D6818984-0148-4AAE-9704-874588CFFB3F}"/>
    <cellStyle name="20% - Accent4 3" xfId="7" xr:uid="{B49F32BC-29B0-4080-95E9-BB3B01B6BAE8}"/>
    <cellStyle name="20% - Accent5 2" xfId="12" xr:uid="{40987CCC-2FB6-4FDB-A793-C82A22CCA525}"/>
    <cellStyle name="20% - Accent6 2" xfId="13" xr:uid="{693D8448-4EA1-4FC3-BA1E-1E0D8B4105FB}"/>
    <cellStyle name="40% - Accent1 2" xfId="14" xr:uid="{02516540-8B1C-4FA8-BF92-B546ACE0DB10}"/>
    <cellStyle name="40% - Accent2 2" xfId="15" xr:uid="{B61F9CD5-B625-40BF-ACCB-680685A06651}"/>
    <cellStyle name="40% - Accent3 2" xfId="16" xr:uid="{7D761462-03CF-4D18-AC00-A7A9021E6BE2}"/>
    <cellStyle name="40% - Accent4 2" xfId="17" xr:uid="{3D3165F2-2345-471D-BC1A-51A41F171F53}"/>
    <cellStyle name="40% - Accent5 2" xfId="18" xr:uid="{18120D06-B736-42D2-AA5B-B9226B625A75}"/>
    <cellStyle name="40% - Accent6 2" xfId="19" xr:uid="{52D83C0E-CE4A-4D92-9A5B-F0A2029319BF}"/>
    <cellStyle name="60% - Accent1 2" xfId="20" xr:uid="{8EC9328F-3790-4999-A013-8843E845C4E7}"/>
    <cellStyle name="60% - Accent2 2" xfId="21" xr:uid="{B4363C1E-42FB-4A4E-B0EF-4E2C1A1073E1}"/>
    <cellStyle name="60% - Accent3 2" xfId="22" xr:uid="{A6086325-7A86-4B81-B410-77E9C2994281}"/>
    <cellStyle name="60% - Accent4 2" xfId="23" xr:uid="{833C235E-11C4-40BA-AE52-90C9BC2DFED3}"/>
    <cellStyle name="60% - Accent5 2" xfId="24" xr:uid="{FE1C4B76-F1A0-4AC2-921D-7F0A3CB4A9A3}"/>
    <cellStyle name="60% - Accent6 2" xfId="25" xr:uid="{D4F13073-9AA4-4406-9E1F-8931B6C481CA}"/>
    <cellStyle name="Accent1 2" xfId="26" xr:uid="{94CDA5C4-FDB1-457F-8021-2222E1CD8075}"/>
    <cellStyle name="Accent2 2" xfId="27" xr:uid="{3645C018-E87A-45C4-975E-DFA90E6A322D}"/>
    <cellStyle name="Accent3 2" xfId="28" xr:uid="{8AB37244-A25C-497B-AB6A-55B00577EA40}"/>
    <cellStyle name="Accent4 2" xfId="29" xr:uid="{D9C767AF-DEA5-458C-9476-B9DA31EAE656}"/>
    <cellStyle name="Accent5 2" xfId="30" xr:uid="{0C090009-F1B0-4084-81A5-4BC76E837187}"/>
    <cellStyle name="Accent6 2" xfId="31" xr:uid="{63CAF228-D427-40B7-8AD5-6EA021D79F03}"/>
    <cellStyle name="Bad 2" xfId="32" xr:uid="{887476A1-6A25-42ED-BC62-E95B8858F8FB}"/>
    <cellStyle name="Calculation 2" xfId="33" xr:uid="{D0F31CE7-9D28-4EED-B978-B32401D0C08B}"/>
    <cellStyle name="Check Cell 2" xfId="34" xr:uid="{A4B46DD8-8133-4F51-86DB-304F903B4EBC}"/>
    <cellStyle name="Comma" xfId="1" builtinId="3"/>
    <cellStyle name="Comma 2" xfId="35" xr:uid="{DA2A7ECC-2C86-4B25-A632-F92F35860D82}"/>
    <cellStyle name="Comma 2 2" xfId="36" xr:uid="{90F973B0-2295-474E-8271-00CF7AA7B0CF}"/>
    <cellStyle name="Comma 2 2 2" xfId="4" xr:uid="{83C2D889-7663-4155-A972-CB2B9B78CDA3}"/>
    <cellStyle name="Comma 2 3" xfId="37" xr:uid="{CE907199-EA76-49E7-AA39-C0B5A2068AB2}"/>
    <cellStyle name="Comma 2 4" xfId="38" xr:uid="{4FA599E1-477D-4782-A74F-2F37E45B17C4}"/>
    <cellStyle name="Comma 2 5" xfId="39" xr:uid="{8D3CD347-A9DD-4D55-8FF8-9CD9DF50A0F4}"/>
    <cellStyle name="Comma 2 6" xfId="40" xr:uid="{A206997C-FD80-4C5B-A9A4-ACCE4CF09908}"/>
    <cellStyle name="Comma 3" xfId="41" xr:uid="{BC9102D2-4287-428B-B4A2-ABCFCD62DB40}"/>
    <cellStyle name="Comma 4" xfId="42" xr:uid="{11306DD9-7867-455B-B90F-3E37E99B6B95}"/>
    <cellStyle name="Comma 9" xfId="43" xr:uid="{896313BC-6E03-41CE-BA9D-F9BC4D826D83}"/>
    <cellStyle name="Comma0" xfId="44" xr:uid="{61BC12FA-786C-4928-A263-BF044D53DDC2}"/>
    <cellStyle name="Currency 2" xfId="45" xr:uid="{4BE0B68D-55F7-4070-A8FB-1D002F6CA07A}"/>
    <cellStyle name="Currency 3" xfId="46" xr:uid="{0735AD05-B8A1-41A4-844D-642F0D83355B}"/>
    <cellStyle name="Currency0" xfId="47" xr:uid="{70A134F3-5554-4557-BDAF-34275D9644B1}"/>
    <cellStyle name="Explanatory Text 2" xfId="48" xr:uid="{96F6E1CF-231C-4D0D-BD80-C4740D19B5B7}"/>
    <cellStyle name="Good 2" xfId="49" xr:uid="{A97905DA-53B2-4409-8ED5-714108557CF1}"/>
    <cellStyle name="Heading 1 2" xfId="50" xr:uid="{3F9FB04D-545A-46D3-9017-B4C3D0E49704}"/>
    <cellStyle name="Heading 2 2" xfId="51" xr:uid="{9E46321A-6B2F-4D19-8AEF-64FF894C280E}"/>
    <cellStyle name="Heading 3 2" xfId="52" xr:uid="{9FE71A05-E583-4DE9-9B8B-A85EA1946372}"/>
    <cellStyle name="Heading 4 2" xfId="53" xr:uid="{1D90FABA-FA15-435E-B337-13EB60F1C3D3}"/>
    <cellStyle name="Hyperlink" xfId="3" builtinId="8" customBuiltin="1"/>
    <cellStyle name="Hyperlink 2" xfId="6" xr:uid="{78B3CFAC-06E9-40E9-823F-8BA247257849}"/>
    <cellStyle name="Hyperlink 3" xfId="54" xr:uid="{A577A9BC-D9BA-48D3-9A47-4D4E88367387}"/>
    <cellStyle name="Hyperlink 4" xfId="55" xr:uid="{B7099BC7-33CF-4DA4-87EC-7E26EC01D36A}"/>
    <cellStyle name="Hyperlink 5" xfId="56" xr:uid="{1BE7FA20-60CC-4169-A938-16EEC3DD6225}"/>
    <cellStyle name="Input 2" xfId="57" xr:uid="{5AAF41BA-D5B3-4E1B-8C7B-BD56094CE09D}"/>
    <cellStyle name="Linked Cell 2" xfId="58" xr:uid="{D95000C1-CBC5-4DC3-B37D-65DAE4796E1A}"/>
    <cellStyle name="Neutral 2" xfId="59" xr:uid="{A2BAC2EC-03C3-41F9-B686-14CEA52CAD0F}"/>
    <cellStyle name="Normal" xfId="0" builtinId="0"/>
    <cellStyle name="Normal 10" xfId="60" xr:uid="{DC44D6C7-A6E9-4F27-BDDF-D129B3F9B4BA}"/>
    <cellStyle name="Normal 11" xfId="5" xr:uid="{0DEDA957-7AE0-4717-B027-62D0957C521C}"/>
    <cellStyle name="Normal 11 2" xfId="62" xr:uid="{272C94B1-B267-40C8-9969-57F52B957228}"/>
    <cellStyle name="Normal 11 3" xfId="63" xr:uid="{DF2347E6-6153-46B6-BC83-6A11D62DE308}"/>
    <cellStyle name="Normal 11 4" xfId="64" xr:uid="{EA22E7AC-7CAD-4534-ACB8-0F1469D149EF}"/>
    <cellStyle name="Normal 11 5" xfId="61" xr:uid="{464711AA-99A2-4FCF-B687-7F5F12D3DDFF}"/>
    <cellStyle name="Normal 12" xfId="65" xr:uid="{D8A8B5DF-764E-48E0-B6DC-975892438D63}"/>
    <cellStyle name="Normal 12 2" xfId="66" xr:uid="{42134F93-68DA-48EA-93AD-068C0A7A9CD4}"/>
    <cellStyle name="Normal 12 3" xfId="67" xr:uid="{2FA9DC63-0A6B-414F-B35D-C7821DA19859}"/>
    <cellStyle name="Normal 12 4" xfId="68" xr:uid="{97F4F1A7-797F-4FC4-A953-7941C1A31F79}"/>
    <cellStyle name="Normal 13" xfId="69" xr:uid="{1A19C5C9-8E4D-477E-B8C8-4BA24514CEB9}"/>
    <cellStyle name="Normal 13 2" xfId="70" xr:uid="{A767DE7C-42F4-4C7F-BBCB-8EA3E2D074C5}"/>
    <cellStyle name="Normal 13 3" xfId="71" xr:uid="{008F49DA-1A06-4175-8EB3-1F78E5992B36}"/>
    <cellStyle name="Normal 13 4" xfId="72" xr:uid="{AAE2813D-B7EE-4423-AE79-2B66B7514D55}"/>
    <cellStyle name="Normal 14" xfId="73" xr:uid="{C82794D3-AE8A-4407-8BF7-95913DCCB95E}"/>
    <cellStyle name="Normal 14 2" xfId="74" xr:uid="{6DDF4408-0893-42D7-846D-A99F60BFEB17}"/>
    <cellStyle name="Normal 15" xfId="75" xr:uid="{ED9248C3-BDEA-4070-8A24-709A281A6354}"/>
    <cellStyle name="Normal 16" xfId="76" xr:uid="{A0DB7222-C752-40D9-844F-F7ED9DD8D8DB}"/>
    <cellStyle name="Normal 17" xfId="77" xr:uid="{66AC1FCD-DB27-42A8-A372-D09F250C120F}"/>
    <cellStyle name="Normal 18" xfId="78" xr:uid="{51E5CEB9-FD77-47AC-A4D5-4FEB887E4010}"/>
    <cellStyle name="Normal 2" xfId="79" xr:uid="{2E2C2121-E587-4687-A101-E07B043B3BB4}"/>
    <cellStyle name="Normal 2 10" xfId="80" xr:uid="{08BB5E39-BA2D-47AC-B3EC-F4A559AEA863}"/>
    <cellStyle name="Normal 2 11" xfId="81" xr:uid="{2D5891ED-FC48-413F-8E7D-4E4E50D1AB1D}"/>
    <cellStyle name="Normal 2 12" xfId="82" xr:uid="{74F24CFA-8411-498B-A263-FD4549A120BD}"/>
    <cellStyle name="Normal 2 13" xfId="83" xr:uid="{37F9E63D-F6BA-4697-A693-236551E57E69}"/>
    <cellStyle name="Normal 2 14" xfId="84" xr:uid="{9F9E8350-2048-4E86-9F7F-2EC0BF2C090C}"/>
    <cellStyle name="Normal 2 15" xfId="85" xr:uid="{FD81ADD4-681A-48B0-ACE4-B73AB9C4E7C3}"/>
    <cellStyle name="Normal 2 16" xfId="86" xr:uid="{DC146D45-CBB2-4CE6-9E69-F5BB432AE5C8}"/>
    <cellStyle name="Normal 2 17" xfId="87" xr:uid="{5FF2415A-36B8-4C3E-AA5D-321C6F7A5B1E}"/>
    <cellStyle name="Normal 2 18" xfId="88" xr:uid="{EBA27658-17B5-4ABA-845F-FE41482745C0}"/>
    <cellStyle name="Normal 2 19" xfId="89" xr:uid="{3631D5A4-8B11-4462-87B8-B1311E813567}"/>
    <cellStyle name="Normal 2 2" xfId="90" xr:uid="{5BE44318-CBEC-4107-B8C2-A2E7880B6118}"/>
    <cellStyle name="Normal 2 2 2" xfId="91" xr:uid="{B80E49E8-5E06-42D4-A40B-96184087318D}"/>
    <cellStyle name="Normal 2 2 2 2" xfId="92" xr:uid="{59F22230-67B4-422A-9ECB-D2965776F06B}"/>
    <cellStyle name="Normal 2 2 2 3" xfId="93" xr:uid="{CA3824A8-159A-4C27-9915-B9CB44D6F56B}"/>
    <cellStyle name="Normal 2 2 3" xfId="94" xr:uid="{B3886F47-AE0B-4913-B170-5101E29BCBD1}"/>
    <cellStyle name="Normal 2 2 3 2" xfId="95" xr:uid="{CA6A011B-C078-4B74-A1F0-5569B57AB7E5}"/>
    <cellStyle name="Normal 2 2 4" xfId="96" xr:uid="{421D72AA-95E7-4864-8CE4-2DB4012EB278}"/>
    <cellStyle name="Normal 2 2 4 2" xfId="97" xr:uid="{E71A4D55-1AED-4A06-B18E-0176F507400D}"/>
    <cellStyle name="Normal 2 2 5" xfId="98" xr:uid="{01CB573C-7593-497A-839F-2F784DFD18C0}"/>
    <cellStyle name="Normal 2 2 5 2" xfId="99" xr:uid="{58E1B2E0-366F-4F28-AA17-67658F3A9F81}"/>
    <cellStyle name="Normal 2 2 6" xfId="100" xr:uid="{C5FC3885-4EC7-4E19-9889-1A5AD3FC0034}"/>
    <cellStyle name="Normal 2 2 7" xfId="101" xr:uid="{5BE546FD-1B9F-4CFF-9CAA-3EE9B0ADC160}"/>
    <cellStyle name="Normal 2 2 8" xfId="102" xr:uid="{C9A37702-2E38-4366-94A0-2889F2CBD251}"/>
    <cellStyle name="Normal 2 20" xfId="103" xr:uid="{86A404EB-1B86-4FB6-AC5F-C2E72FA665C9}"/>
    <cellStyle name="Normal 2 21" xfId="104" xr:uid="{1145571D-41C0-4EB8-8EDD-5246FE349E71}"/>
    <cellStyle name="Normal 2 22" xfId="105" xr:uid="{3029F6C8-7379-4E0D-93F8-4269BBFBBDF6}"/>
    <cellStyle name="Normal 2 23" xfId="106" xr:uid="{FFDDC88E-D394-415A-83B4-531781BE1461}"/>
    <cellStyle name="Normal 2 24" xfId="107" xr:uid="{8E822E28-2EA4-4DF4-9C75-785B1E5AA631}"/>
    <cellStyle name="Normal 2 3" xfId="108" xr:uid="{8BB152F1-EA89-402B-8721-2936593813DD}"/>
    <cellStyle name="Normal 2 3 2" xfId="109" xr:uid="{3E27E0BD-B941-4411-A842-351B7122ED72}"/>
    <cellStyle name="Normal 2 3 2 2" xfId="110" xr:uid="{98DDBA4A-044F-419C-9BB7-B2FFF106FA59}"/>
    <cellStyle name="Normal 2 3 2 3" xfId="111" xr:uid="{2684B7BD-C750-4DB6-9649-A41C351EECC0}"/>
    <cellStyle name="Normal 2 3 3" xfId="112" xr:uid="{82246A61-22F0-4E51-B6D9-D170D5CB3B96}"/>
    <cellStyle name="Normal 2 3 4" xfId="113" xr:uid="{295A05F3-30DC-4D80-B573-E35A5A211567}"/>
    <cellStyle name="Normal 2 3 5" xfId="114" xr:uid="{C79EDECC-2BC9-46FE-9B15-2560701EB4E5}"/>
    <cellStyle name="Normal 2 4" xfId="115" xr:uid="{1FEA9F41-F65F-480E-AF84-2582455696CE}"/>
    <cellStyle name="Normal 2 4 2" xfId="116" xr:uid="{338B1F59-117B-4782-B070-0FA7D1B91A22}"/>
    <cellStyle name="Normal 2 5" xfId="117" xr:uid="{AE09B517-ADBB-4A14-B727-87558564090B}"/>
    <cellStyle name="Normal 2 5 2" xfId="118" xr:uid="{69FC9790-0533-442A-B242-5AE18B210D12}"/>
    <cellStyle name="Normal 2 6" xfId="119" xr:uid="{1A8F40D6-B3A9-4777-9B30-BC6247036482}"/>
    <cellStyle name="Normal 2 6 2" xfId="120" xr:uid="{CD72F6E4-8406-4BBD-A4F6-0FB82D0040F3}"/>
    <cellStyle name="Normal 2 7" xfId="121" xr:uid="{1E4E47EF-CF21-4508-B3D6-ACAEF257203C}"/>
    <cellStyle name="Normal 2 7 2" xfId="122" xr:uid="{C6B9DC2C-ED86-4D59-8C5F-77A488B86CC2}"/>
    <cellStyle name="Normal 2 8" xfId="123" xr:uid="{D63F9222-0260-4553-B8EA-DE7BFE7E91AF}"/>
    <cellStyle name="Normal 2 8 2" xfId="124" xr:uid="{BA9E82A5-ECBF-44E5-8FB9-7D9A64B1B3BF}"/>
    <cellStyle name="Normal 2 9" xfId="125" xr:uid="{E98F738E-E822-4B9E-BBA2-5B81D57F3C1B}"/>
    <cellStyle name="Normal 3" xfId="126" xr:uid="{F7F96C56-1CE2-499D-9E28-60FF5F88C631}"/>
    <cellStyle name="Normal 3 10" xfId="127" xr:uid="{3125E3C0-2F01-4A1E-B511-67D7912DA260}"/>
    <cellStyle name="Normal 3 11" xfId="128" xr:uid="{FCBB9FC8-520C-4EE0-8D9E-F45BBEA3E986}"/>
    <cellStyle name="Normal 3 12" xfId="129" xr:uid="{F000B4D0-2B33-49AE-B0CA-255AA89160D5}"/>
    <cellStyle name="Normal 3 13" xfId="130" xr:uid="{5219847E-847F-457D-8C95-826FC7769283}"/>
    <cellStyle name="Normal 3 2" xfId="131" xr:uid="{27661601-3E11-46A9-8707-FC1DE7289106}"/>
    <cellStyle name="Normal 3 2 2" xfId="132" xr:uid="{03BFB96A-E022-49CD-BF8C-D2CBF704B041}"/>
    <cellStyle name="Normal 3 2 2 2" xfId="133" xr:uid="{DBFF0699-E657-47DA-BE1A-0C02F29F003A}"/>
    <cellStyle name="Normal 3 2 3" xfId="134" xr:uid="{6D5F69C8-117E-44C9-9329-20AC1EAA263D}"/>
    <cellStyle name="Normal 3 2 4" xfId="135" xr:uid="{04FC909C-74F9-4DCA-9CFC-CC10300AB28C}"/>
    <cellStyle name="Normal 3 3" xfId="136" xr:uid="{8BA2C427-5E29-4124-96C4-E9F2C2B280A2}"/>
    <cellStyle name="Normal 3 3 2" xfId="137" xr:uid="{AE042457-6F3B-4EC3-BBA3-56A5937500C0}"/>
    <cellStyle name="Normal 3 3 3" xfId="138" xr:uid="{C846A7D4-4096-433B-BE7C-36791B2DA5D4}"/>
    <cellStyle name="Normal 3 4" xfId="139" xr:uid="{B4407201-DBF5-4E51-9800-B873927DE5CB}"/>
    <cellStyle name="Normal 3 4 2" xfId="140" xr:uid="{3500AFEB-5FA8-468E-B5CC-8E5AB89E6223}"/>
    <cellStyle name="Normal 3 5" xfId="141" xr:uid="{90E15918-A06D-49B7-AA43-4192BF204C02}"/>
    <cellStyle name="Normal 3 5 2" xfId="142" xr:uid="{B98CCB0B-56E7-42BE-BC47-6BCD12291439}"/>
    <cellStyle name="Normal 3 6" xfId="143" xr:uid="{896DE3DD-E934-4482-A8DE-615B2BE12A40}"/>
    <cellStyle name="Normal 3 6 2" xfId="144" xr:uid="{A4D2C6BC-8D0B-451F-8024-D0B00801BCFA}"/>
    <cellStyle name="Normal 3 7" xfId="145" xr:uid="{11EB4F31-8413-48E1-A903-1D991127F015}"/>
    <cellStyle name="Normal 3 8" xfId="146" xr:uid="{8684C57B-EBD2-4D52-B8B7-B373FC05D6D8}"/>
    <cellStyle name="Normal 3 9" xfId="147" xr:uid="{48273311-C435-4F0A-8901-902A585269B0}"/>
    <cellStyle name="Normal 4" xfId="148" xr:uid="{94F3ED69-1FF6-4888-BB78-65B2B7C3388D}"/>
    <cellStyle name="Normal 4 10" xfId="149" xr:uid="{C6EB8855-71A9-4983-86FB-B30F18746B12}"/>
    <cellStyle name="Normal 4 11" xfId="150" xr:uid="{56E84C8F-1C19-40BF-8E13-4C3FF607A6F4}"/>
    <cellStyle name="Normal 4 12" xfId="151" xr:uid="{65566266-F1F3-49EA-9F4F-9FDC4CA007E6}"/>
    <cellStyle name="Normal 4 13" xfId="152" xr:uid="{1FFD4C9E-3925-4176-9F7D-162637D636AE}"/>
    <cellStyle name="Normal 4 2" xfId="153" xr:uid="{B1CD47D5-0BD4-4C3D-BF43-10F47A33B65B}"/>
    <cellStyle name="Normal 4 2 2" xfId="154" xr:uid="{E23829B6-5BFD-4290-A1C9-7FFA88CAB2BE}"/>
    <cellStyle name="Normal 4 2 2 2" xfId="155" xr:uid="{BE8726F6-85CD-4F11-B779-A1567BEEE26C}"/>
    <cellStyle name="Normal 4 2 3" xfId="156" xr:uid="{395C52F8-773A-489D-A724-23E0BDE0F574}"/>
    <cellStyle name="Normal 4 2 4" xfId="157" xr:uid="{7B901AC2-E1A4-40AD-BCC8-827D95AA0520}"/>
    <cellStyle name="Normal 4 2 5" xfId="158" xr:uid="{41A068C4-B0F7-4167-B196-650C14F152E6}"/>
    <cellStyle name="Normal 4 3" xfId="159" xr:uid="{AF55DE1E-6D91-4712-9B04-A2292E3A9B81}"/>
    <cellStyle name="Normal 4 3 2" xfId="160" xr:uid="{9D0BC0A9-EB43-40ED-8908-24717153AB09}"/>
    <cellStyle name="Normal 4 3 3" xfId="161" xr:uid="{B28C2380-E4A0-43EF-AFED-FBF38FFF12ED}"/>
    <cellStyle name="Normal 4 3 4" xfId="162" xr:uid="{A141FDAA-5056-413F-BBF3-6171BF15B1C2}"/>
    <cellStyle name="Normal 4 4" xfId="163" xr:uid="{7618868F-250E-468A-B95A-E14EE4A0C21C}"/>
    <cellStyle name="Normal 4 4 2" xfId="164" xr:uid="{9AC748DA-4355-43E4-BA8F-6E57E7A78D55}"/>
    <cellStyle name="Normal 4 5" xfId="165" xr:uid="{57058967-4EBA-44C9-A0E6-16297CA1C14B}"/>
    <cellStyle name="Normal 4 5 2" xfId="166" xr:uid="{7E6886CC-A26A-4906-8330-D049A2FE1321}"/>
    <cellStyle name="Normal 4 6" xfId="167" xr:uid="{3A467F4A-DD44-4CB3-B8A1-DF310B379B2D}"/>
    <cellStyle name="Normal 4 6 2" xfId="168" xr:uid="{39744DF5-5CDA-4AE1-B783-0D89A5C00433}"/>
    <cellStyle name="Normal 4 7" xfId="169" xr:uid="{0CFE2319-7EF0-45E8-B776-FE1F212E2913}"/>
    <cellStyle name="Normal 4 8" xfId="170" xr:uid="{1751262C-CAA9-45F1-99A2-1ABA2290FF58}"/>
    <cellStyle name="Normal 4 9" xfId="171" xr:uid="{23D93AF0-BE67-4C56-8F52-D2DE46255A35}"/>
    <cellStyle name="Normal 5" xfId="172" xr:uid="{A4399505-9910-4C8A-B2C7-94E26673A463}"/>
    <cellStyle name="Normal 5 10" xfId="173" xr:uid="{394CEB1B-F458-48C6-BACB-C4E2556D95D4}"/>
    <cellStyle name="Normal 5 11" xfId="174" xr:uid="{937DD713-6629-4ADB-B252-81D82ABD4E90}"/>
    <cellStyle name="Normal 5 12" xfId="175" xr:uid="{5CD9D4A1-C415-4018-92F4-BE87C3A0F01D}"/>
    <cellStyle name="Normal 5 13" xfId="176" xr:uid="{3666C600-C006-4468-9C55-D3693607502D}"/>
    <cellStyle name="Normal 5 2" xfId="177" xr:uid="{7571462C-3F39-446B-8F5C-2E2019946A27}"/>
    <cellStyle name="Normal 5 2 2" xfId="178" xr:uid="{8ED2F9B7-A9EB-450A-A92E-0CAE5BB02410}"/>
    <cellStyle name="Normal 5 2 2 2" xfId="179" xr:uid="{76085931-87B8-43E1-B41C-DC2566E035DA}"/>
    <cellStyle name="Normal 5 2 3" xfId="180" xr:uid="{645F4394-9E81-4C15-B39D-4139D998627E}"/>
    <cellStyle name="Normal 5 2 4" xfId="181" xr:uid="{9750AF32-A51C-4921-892B-108365CCCCB4}"/>
    <cellStyle name="Normal 5 3" xfId="182" xr:uid="{501E5732-957B-4E3A-8DCD-D9576ECC6334}"/>
    <cellStyle name="Normal 5 3 2" xfId="183" xr:uid="{8026C5FF-7FBE-4701-92AC-B9B85C355107}"/>
    <cellStyle name="Normal 5 3 3" xfId="184" xr:uid="{0A751203-563A-46F4-A19E-A4243E3FC247}"/>
    <cellStyle name="Normal 5 4" xfId="185" xr:uid="{FB6EFF72-A6B7-45A3-8A99-9FDF11985DC1}"/>
    <cellStyle name="Normal 5 4 2" xfId="186" xr:uid="{F2266088-5186-441F-AC94-0531DDED0310}"/>
    <cellStyle name="Normal 5 5" xfId="187" xr:uid="{D4064D75-C0E0-40A2-B047-9F817C063407}"/>
    <cellStyle name="Normal 5 5 2" xfId="188" xr:uid="{95C864DB-3227-4BB9-A83F-28E099379F6E}"/>
    <cellStyle name="Normal 5 6" xfId="189" xr:uid="{1F9F5FF1-6A6F-43A2-BFB2-7A2BA0F0E0C8}"/>
    <cellStyle name="Normal 5 6 2" xfId="190" xr:uid="{2E3CE808-3294-4280-BF82-A89CB92E8ED0}"/>
    <cellStyle name="Normal 5 7" xfId="191" xr:uid="{B7EB2019-E92E-4B46-A3F5-CD89B5AB4FE4}"/>
    <cellStyle name="Normal 5 8" xfId="192" xr:uid="{91FD0034-BC13-4315-8FEB-AEAAF295282F}"/>
    <cellStyle name="Normal 5 9" xfId="193" xr:uid="{2B940833-2076-4912-8A83-C09D4A2AEB64}"/>
    <cellStyle name="Normal 6" xfId="194" xr:uid="{B951848D-FA73-4C3B-82A3-4C0E7805C261}"/>
    <cellStyle name="Normal 6 2" xfId="195" xr:uid="{037F845F-F4A3-4F25-8727-88B98143C65A}"/>
    <cellStyle name="Normal 7" xfId="196" xr:uid="{AB5F8ABE-7B0E-4309-B3FF-A6AAF954A7D2}"/>
    <cellStyle name="Normal 7 2" xfId="197" xr:uid="{676E4816-3CF3-40D8-A7FD-63661E3A7116}"/>
    <cellStyle name="Normal 7 2 2" xfId="198" xr:uid="{7AA3E799-380E-44BA-A77B-C2A0BA3D7B5E}"/>
    <cellStyle name="Normal 7 2 3" xfId="199" xr:uid="{C3C475B0-5599-4319-9672-C9000C8DBF50}"/>
    <cellStyle name="Normal 7 3" xfId="200" xr:uid="{95B98C30-CD33-466F-8EE3-F9ABFD738907}"/>
    <cellStyle name="Normal 7 3 2" xfId="201" xr:uid="{E3EF1E3E-13A8-42F2-A9DA-57658B144C47}"/>
    <cellStyle name="Normal 7 4" xfId="202" xr:uid="{E4623723-A8BC-4A09-B117-40E8BB1CAB81}"/>
    <cellStyle name="Normal 7 4 2" xfId="203" xr:uid="{670499B6-DABF-4EE7-89BF-9EEC859B774C}"/>
    <cellStyle name="Normal 7 5" xfId="204" xr:uid="{B652C2AB-08EB-4BD9-9CCA-623FDC79933E}"/>
    <cellStyle name="Normal 7 5 2" xfId="205" xr:uid="{AB496B3C-302A-4B59-9FD7-9D705C6670D2}"/>
    <cellStyle name="Normal 7 6" xfId="206" xr:uid="{7A909486-AEA6-4A01-BF16-CDECE30A4C99}"/>
    <cellStyle name="Normal 7 7" xfId="207" xr:uid="{2B9B5D93-07FF-40DE-8693-111D9756DFA5}"/>
    <cellStyle name="Normal 7 8" xfId="208" xr:uid="{17FAE920-CDCB-4ABA-B522-D625864A1B37}"/>
    <cellStyle name="Normal 8" xfId="209" xr:uid="{95825FBD-DA9F-47C6-8887-09F7FA39B92F}"/>
    <cellStyle name="Normal 8 2" xfId="210" xr:uid="{ACAEC8FC-35D0-4BD5-B70D-1E33B0C6D794}"/>
    <cellStyle name="Normal 8 2 2" xfId="211" xr:uid="{3F3865F8-A915-4D38-930F-2E5A259701EC}"/>
    <cellStyle name="Normal 8 3" xfId="212" xr:uid="{2776A355-4A00-45AD-B522-1A256DEAAC60}"/>
    <cellStyle name="Normal 8 3 2" xfId="213" xr:uid="{AA8708D3-4446-4A9F-B38A-89086094B31C}"/>
    <cellStyle name="Normal 8 4" xfId="214" xr:uid="{AA26579A-38A8-419D-8F4F-AB79878D3963}"/>
    <cellStyle name="Normal 8 4 2" xfId="215" xr:uid="{3696CDC5-DB33-4910-9B2F-83B6F363DA01}"/>
    <cellStyle name="Normal 8 5" xfId="216" xr:uid="{CBE4939E-D35C-49F5-8458-60A648416272}"/>
    <cellStyle name="Normal 9" xfId="217" xr:uid="{B6D0DCB3-6A26-4A14-875C-0E01AED6F783}"/>
    <cellStyle name="Normal 9 2" xfId="218" xr:uid="{264A77BF-1D7E-4E17-BB0F-DC4F28B6222F}"/>
    <cellStyle name="Note 2" xfId="219" xr:uid="{6FA5ABE1-0384-4131-B9A4-913CEC3F36F8}"/>
    <cellStyle name="Note 3" xfId="220" xr:uid="{B7579149-511A-4E24-BEDA-6324F7E90C72}"/>
    <cellStyle name="Note 4" xfId="221" xr:uid="{F46947F7-8C55-4ED8-BE3F-744DD80B1BB2}"/>
    <cellStyle name="Note 5" xfId="222" xr:uid="{6B6774E2-9CA6-4B07-A054-353D8EEE853F}"/>
    <cellStyle name="Output 2" xfId="223" xr:uid="{4995B931-5ED6-47E1-9E48-C847D0AE45FD}"/>
    <cellStyle name="Percent" xfId="2" builtinId="5"/>
    <cellStyle name="Percent 2" xfId="224" xr:uid="{6B3EBEFF-D300-4728-8A3E-F978FBEA3EDD}"/>
    <cellStyle name="Percent 2 2" xfId="225" xr:uid="{18476DEB-6322-420F-A86A-1FA8D2ED68CD}"/>
    <cellStyle name="Percent 2 2 10" xfId="226" xr:uid="{D3128832-FE8D-4EAE-AA86-164167C30790}"/>
    <cellStyle name="Percent 2 2 11" xfId="227" xr:uid="{7B07110D-849A-494D-B86A-08623E5CF21F}"/>
    <cellStyle name="Percent 2 2 12" xfId="228" xr:uid="{1C1C06CC-AEF7-47B0-8BD5-53CB87E08BFB}"/>
    <cellStyle name="Percent 2 2 2" xfId="229" xr:uid="{33B1CBAC-5ED2-4D58-BD75-55FC693F8D45}"/>
    <cellStyle name="Percent 2 2 2 2" xfId="230" xr:uid="{1ACC3E48-B224-4AB2-8D5B-699514A211CD}"/>
    <cellStyle name="Percent 2 2 3" xfId="231" xr:uid="{F4D473C2-084C-4A5A-A12B-7226CC7AF8D4}"/>
    <cellStyle name="Percent 2 2 4" xfId="232" xr:uid="{C862DAF3-9583-413E-8906-2ACD7CF59BCA}"/>
    <cellStyle name="Percent 2 2 5" xfId="233" xr:uid="{4C0870FE-5AFB-4EF6-AC30-358ED6F7D3BD}"/>
    <cellStyle name="Percent 2 2 6" xfId="234" xr:uid="{CB7F6ED8-3D04-4958-BD8D-1C8839432BCC}"/>
    <cellStyle name="Percent 2 2 7" xfId="235" xr:uid="{84401D2B-64ED-4DA5-BFAB-71220E774E1C}"/>
    <cellStyle name="Percent 2 2 8" xfId="236" xr:uid="{A88233C4-EED9-4C19-B342-051A733EAF9D}"/>
    <cellStyle name="Percent 2 2 9" xfId="237" xr:uid="{AD0506AF-9962-43CC-A601-0F665A976927}"/>
    <cellStyle name="Percent 2 3" xfId="238" xr:uid="{C1FD1102-2684-4ECB-9347-52639562B3E6}"/>
    <cellStyle name="Percent 2 3 10" xfId="239" xr:uid="{BB7DD364-7D66-42B7-946C-963C4486B05A}"/>
    <cellStyle name="Percent 2 3 11" xfId="240" xr:uid="{81617294-E29D-47A7-938F-4FFD92115AD7}"/>
    <cellStyle name="Percent 2 3 12" xfId="241" xr:uid="{111E8E0C-1D88-452D-8B61-1C1A53C1B42A}"/>
    <cellStyle name="Percent 2 3 2" xfId="242" xr:uid="{987E4E4C-D0DF-435B-B11E-898B4C050A93}"/>
    <cellStyle name="Percent 2 3 3" xfId="243" xr:uid="{68AFB7A4-F89C-4A58-A576-69B259135E6E}"/>
    <cellStyle name="Percent 2 3 4" xfId="244" xr:uid="{9AA8E917-D28D-4637-8F38-2FAA7DB420DD}"/>
    <cellStyle name="Percent 2 3 5" xfId="245" xr:uid="{57602F70-4DEC-4576-AE1F-4F228171DA15}"/>
    <cellStyle name="Percent 2 3 6" xfId="246" xr:uid="{7DC7A860-8BF5-4D1A-B26B-AA41F532BE64}"/>
    <cellStyle name="Percent 2 3 7" xfId="247" xr:uid="{EE274FB2-59C7-4465-809F-FCE746E320B6}"/>
    <cellStyle name="Percent 2 3 8" xfId="248" xr:uid="{A934BC40-9049-435D-9C94-814AFB010B9F}"/>
    <cellStyle name="Percent 2 3 9" xfId="249" xr:uid="{4C33C0DB-C89B-4FA8-AD01-C08255EF702D}"/>
    <cellStyle name="Percent 2 4" xfId="250" xr:uid="{58367DE7-4384-4EF0-BE17-DCC264189BA5}"/>
    <cellStyle name="Percent 2 4 10" xfId="251" xr:uid="{14C75B3D-1E48-4E35-8418-4D82D5526E9F}"/>
    <cellStyle name="Percent 2 4 11" xfId="252" xr:uid="{808C600E-A608-4108-A430-BB4043B8DB6B}"/>
    <cellStyle name="Percent 2 4 12" xfId="253" xr:uid="{2EB07FD3-7E5B-49CC-BDFD-E634FD39D7AD}"/>
    <cellStyle name="Percent 2 4 2" xfId="254" xr:uid="{BA0CB92B-1C9A-4CCF-AC44-14C8F945D9CE}"/>
    <cellStyle name="Percent 2 4 3" xfId="255" xr:uid="{EE0A0881-8488-4B10-B2EB-6E82A111529D}"/>
    <cellStyle name="Percent 2 4 4" xfId="256" xr:uid="{DD4C4FB4-683E-4C9B-B85D-CDA8F177DA16}"/>
    <cellStyle name="Percent 2 4 5" xfId="257" xr:uid="{00B863A5-F422-4BD4-B2C8-41B364AB1731}"/>
    <cellStyle name="Percent 2 4 6" xfId="258" xr:uid="{CED62FDD-3227-424F-8F31-78581A8CFE13}"/>
    <cellStyle name="Percent 2 4 7" xfId="259" xr:uid="{C5F7B746-4B3A-4EA4-8655-3E054C135070}"/>
    <cellStyle name="Percent 2 4 8" xfId="260" xr:uid="{FF2A9D3B-EA34-43B6-81D7-6A8D65E8E339}"/>
    <cellStyle name="Percent 2 4 9" xfId="261" xr:uid="{D26DB0E3-44C7-40A2-9D25-FE6DE54D0B98}"/>
    <cellStyle name="Percent 2 5" xfId="262" xr:uid="{5C6167D8-29AB-414C-B635-F2FEBB020FF1}"/>
    <cellStyle name="Percent 2 5 2" xfId="263" xr:uid="{B1CECB4A-3C35-4081-B2DE-8CBC2AC036FB}"/>
    <cellStyle name="Percent 2 6" xfId="264" xr:uid="{EB51CC61-10DC-49E9-A1BC-C0F4A05E832A}"/>
    <cellStyle name="Percent 2 6 2" xfId="265" xr:uid="{F704D072-5FE7-4B80-A923-9DCC6F64AB13}"/>
    <cellStyle name="Percent 2 7" xfId="266" xr:uid="{27345CA8-4722-4CF6-A4B9-148E83FEBBC7}"/>
    <cellStyle name="Percent 2 8" xfId="267" xr:uid="{1DA738F6-3F7F-4B7A-AFDC-044F1209FDDD}"/>
    <cellStyle name="Percent 2 9" xfId="268" xr:uid="{6ADE4BAC-C8CF-4052-9031-AAFBD7EB58ED}"/>
    <cellStyle name="Percent 3" xfId="269" xr:uid="{5645F866-8ADC-4866-8B6D-E11F1289A897}"/>
    <cellStyle name="Percent 3 2" xfId="270" xr:uid="{9E844FF9-E728-4DD2-B059-0CCD49E982E3}"/>
    <cellStyle name="Percent 3 2 2" xfId="271" xr:uid="{DBBFADE8-B3C4-4FA2-8C02-0DCB9BC7151E}"/>
    <cellStyle name="Percent 3 2 2 2" xfId="272" xr:uid="{210EC7AF-556C-4901-95C2-DA73EDA850EC}"/>
    <cellStyle name="Percent 3 2 3" xfId="273" xr:uid="{E0B8EB90-6D28-458D-A39C-D7F76A275D19}"/>
    <cellStyle name="Percent 3 2 4" xfId="274" xr:uid="{AE6A62A0-2436-471A-87FD-755C44DC33FA}"/>
    <cellStyle name="Percent 3 3" xfId="275" xr:uid="{6D73E265-4864-4C2C-AB92-AD85C524B8CD}"/>
    <cellStyle name="Percent 3 3 2" xfId="276" xr:uid="{6B42F83B-57FE-4044-AC33-FAE779EC4F40}"/>
    <cellStyle name="Percent 3 3 3" xfId="277" xr:uid="{0136911A-A833-474C-B3F0-821C9215D61D}"/>
    <cellStyle name="Percent 3 4" xfId="278" xr:uid="{58625328-CCB6-4664-9ACA-8DFE47D6D2B5}"/>
    <cellStyle name="Percent 3 4 2" xfId="279" xr:uid="{8E0415E0-A23A-4661-99A5-03A840284FE4}"/>
    <cellStyle name="Percent 3 5" xfId="280" xr:uid="{CAFBF77D-7FED-4D6C-884D-CAA12B863565}"/>
    <cellStyle name="Percent 3 5 2" xfId="281" xr:uid="{822A6F6D-A81C-48B1-8A33-F6A6EDE5FD6A}"/>
    <cellStyle name="Percent 3 6" xfId="282" xr:uid="{8620AD6D-7C55-43D1-842D-59A1D9E3229F}"/>
    <cellStyle name="Percent 3 6 2" xfId="283" xr:uid="{2625AC81-7CE6-4684-8BC2-89A017537779}"/>
    <cellStyle name="Percent 3 7" xfId="284" xr:uid="{0F9A9AD9-348F-4A0C-8B05-E9A061AC8495}"/>
    <cellStyle name="Percent 3 8" xfId="285" xr:uid="{B188E943-5162-4AA9-A6D5-6F13FEFB10DB}"/>
    <cellStyle name="Percent 3 9" xfId="286" xr:uid="{ABF1C72C-9360-4D6C-9AA0-0B8A891C27E8}"/>
    <cellStyle name="Percent 4" xfId="287" xr:uid="{C648C269-4570-43D8-83CD-F596E901B661}"/>
    <cellStyle name="Percent 4 2" xfId="288" xr:uid="{4A77B9C3-67C4-44CB-9DC8-8C2C1EDFCA58}"/>
    <cellStyle name="Percent 4 2 2" xfId="289" xr:uid="{A1577C62-CD62-4DD8-BA12-AD6121049728}"/>
    <cellStyle name="Percent 4 2 2 2" xfId="290" xr:uid="{44B6E102-37AC-4B89-9750-90259BE38EC9}"/>
    <cellStyle name="Percent 4 2 3" xfId="291" xr:uid="{C7ECA01A-8496-4B72-A20E-1BCE30AE3D5A}"/>
    <cellStyle name="Percent 4 2 4" xfId="292" xr:uid="{A0079C1B-243F-4AB9-95CC-FD4119186916}"/>
    <cellStyle name="Percent 4 3" xfId="293" xr:uid="{8E7C5380-6EC9-406C-9ED8-7916CE455E6B}"/>
    <cellStyle name="Percent 4 3 2" xfId="294" xr:uid="{0842FE7E-325C-4A6B-9826-080910512913}"/>
    <cellStyle name="Percent 4 3 3" xfId="295" xr:uid="{348631FD-B9BE-4F62-8340-B00FA8CE877F}"/>
    <cellStyle name="Percent 4 4" xfId="296" xr:uid="{44E77762-8D6F-4A36-86CB-283F2C7815D2}"/>
    <cellStyle name="Percent 4 4 2" xfId="297" xr:uid="{A580E582-64EA-4701-9E6B-049A62962B4F}"/>
    <cellStyle name="Percent 4 5" xfId="298" xr:uid="{EB1B0358-D0AC-41C8-A2F8-304E8FBEBB9E}"/>
    <cellStyle name="Percent 4 5 2" xfId="299" xr:uid="{ACA1876F-9CCA-4EBE-8058-92E52ADADADA}"/>
    <cellStyle name="Percent 4 6" xfId="300" xr:uid="{B2080BFA-EC30-4592-89AA-C20776B3A38B}"/>
    <cellStyle name="Percent 4 6 2" xfId="301" xr:uid="{48595822-BD09-4FF7-8F44-FFA4156A3E63}"/>
    <cellStyle name="Percent 4 7" xfId="302" xr:uid="{2A69EA3A-A755-4CF7-9BF6-E40D5273BFD7}"/>
    <cellStyle name="Percent 4 8" xfId="303" xr:uid="{5014776E-C491-44C8-BD4E-84C6BA47B50B}"/>
    <cellStyle name="Percent 4 9" xfId="304" xr:uid="{269B665F-B5C5-4EE4-BC2E-D093AD01C000}"/>
    <cellStyle name="Percent 5" xfId="305" xr:uid="{234D4C06-D192-4CA8-A320-09523D4C225D}"/>
    <cellStyle name="Percent 5 2" xfId="306" xr:uid="{C94B6A1A-0238-44BE-9B43-A29CB94E1E39}"/>
    <cellStyle name="Percent 5 2 2" xfId="307" xr:uid="{9C1A1FD2-9E34-4986-B7FE-19CAED302BD8}"/>
    <cellStyle name="Percent 5 2 3" xfId="308" xr:uid="{66ED5324-997A-4C1C-B372-AB0495BD14C3}"/>
    <cellStyle name="Percent 5 3" xfId="309" xr:uid="{4BB20B5C-0A0A-4930-82B7-3B28CD771EC0}"/>
    <cellStyle name="Percent 5 3 2" xfId="310" xr:uid="{417AC8FC-4223-4D62-8ABA-CBCC36C233E7}"/>
    <cellStyle name="Percent 5 4" xfId="311" xr:uid="{DA6C6E79-F116-443F-83E4-9EEB0F52E30B}"/>
    <cellStyle name="Percent 5 4 2" xfId="312" xr:uid="{6348F6EB-494F-473D-957A-C9EC4D68E26A}"/>
    <cellStyle name="Percent 5 5" xfId="313" xr:uid="{BB33876D-6628-4106-8CBA-1F94939A9721}"/>
    <cellStyle name="Percent 5 5 2" xfId="314" xr:uid="{81661352-96C7-4430-836E-788D9E2A27BF}"/>
    <cellStyle name="Percent 5 6" xfId="315" xr:uid="{668CAE6C-3CB0-4859-8006-AC91C9211A5F}"/>
    <cellStyle name="Percent 5 7" xfId="316" xr:uid="{A41FF1D2-E6BC-4471-90F0-FF65DD226B11}"/>
    <cellStyle name="Percent 5 8" xfId="317" xr:uid="{9860E1A9-17ED-49C0-BEAD-D368EFC7F532}"/>
    <cellStyle name="Percent 6" xfId="318" xr:uid="{3FDAE319-826C-4CBB-88ED-6F1B21134C17}"/>
    <cellStyle name="Percent 9" xfId="319" xr:uid="{6EC446EA-2089-4D67-ADDD-A3C2AD5A300E}"/>
    <cellStyle name="Total 2" xfId="320" xr:uid="{BE92699A-E3FF-4F96-A810-BA343FA2220F}"/>
    <cellStyle name="Warning Text 2" xfId="321" xr:uid="{0A20A9DB-A124-4C0A-A9AB-AE90724647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2.census.gov/programs-surveys/popest/datasets/2020-2024/national/asrh/nc-est2024-alldata-n-file10.csv" TargetMode="External"/><Relationship Id="rId1" Type="http://schemas.openxmlformats.org/officeDocument/2006/relationships/hyperlink" Target="https://www.cbo.gov/system/files/2025-01/57059-2025-01-Demographic-Projections.zi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bls.gov/timeseries/LNS12000000" TargetMode="External"/><Relationship Id="rId1" Type="http://schemas.openxmlformats.org/officeDocument/2006/relationships/hyperlink" Target="https://data.bls.gov/timeseries/LNS16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3564E-EF01-4D42-94BE-4560BBBDF012}">
  <dimension ref="A1:E60"/>
  <sheetViews>
    <sheetView tabSelected="1" topLeftCell="A22" workbookViewId="0">
      <selection activeCell="B31" sqref="B31"/>
    </sheetView>
  </sheetViews>
  <sheetFormatPr defaultRowHeight="15"/>
  <cols>
    <col min="1" max="1" width="78.42578125" bestFit="1" customWidth="1"/>
    <col min="2" max="4" width="12.7109375" customWidth="1"/>
    <col min="5" max="5" width="32.7109375" bestFit="1" customWidth="1"/>
  </cols>
  <sheetData>
    <row r="1" spans="1:5">
      <c r="A1" s="4" t="s">
        <v>11</v>
      </c>
    </row>
    <row r="2" spans="1:5">
      <c r="B2" t="s">
        <v>0</v>
      </c>
      <c r="C2" t="s">
        <v>1</v>
      </c>
      <c r="D2" t="s">
        <v>4</v>
      </c>
      <c r="E2" t="s">
        <v>3</v>
      </c>
    </row>
    <row r="3" spans="1:5">
      <c r="A3" t="s">
        <v>6</v>
      </c>
      <c r="B3" s="1">
        <f>336459491/1000</f>
        <v>336459.49099999998</v>
      </c>
      <c r="C3" s="1">
        <f>337348423/1000</f>
        <v>337348.42300000001</v>
      </c>
      <c r="D3" s="3">
        <f>C3-B3</f>
        <v>888.9320000000298</v>
      </c>
      <c r="E3" t="s">
        <v>46</v>
      </c>
    </row>
    <row r="4" spans="1:5">
      <c r="A4" t="s">
        <v>2</v>
      </c>
      <c r="B4" s="5">
        <v>272685</v>
      </c>
      <c r="C4" s="5">
        <v>273785</v>
      </c>
      <c r="D4" s="3">
        <f>C4-B4</f>
        <v>1100</v>
      </c>
      <c r="E4" t="s">
        <v>46</v>
      </c>
    </row>
    <row r="5" spans="1:5">
      <c r="A5" t="s">
        <v>5</v>
      </c>
      <c r="B5" s="3">
        <v>50442</v>
      </c>
      <c r="C5" s="3">
        <v>48510</v>
      </c>
      <c r="D5" s="3">
        <f>C5-B5</f>
        <v>-1932</v>
      </c>
      <c r="E5" t="s">
        <v>7</v>
      </c>
    </row>
    <row r="6" spans="1:5">
      <c r="A6" t="s">
        <v>13</v>
      </c>
      <c r="B6" s="6">
        <v>0.60099999999999998</v>
      </c>
      <c r="C6" s="6">
        <v>0.59599999999999997</v>
      </c>
      <c r="E6" t="s">
        <v>7</v>
      </c>
    </row>
    <row r="7" spans="1:5">
      <c r="A7" t="s">
        <v>12</v>
      </c>
      <c r="B7" s="6">
        <v>0.626</v>
      </c>
      <c r="C7" s="6">
        <v>0.622</v>
      </c>
      <c r="E7" t="s">
        <v>7</v>
      </c>
    </row>
    <row r="8" spans="1:5">
      <c r="A8" t="s">
        <v>14</v>
      </c>
      <c r="B8" s="3">
        <v>159053</v>
      </c>
      <c r="C8" s="3">
        <v>159539</v>
      </c>
      <c r="D8" s="3">
        <f>C8-B8</f>
        <v>486</v>
      </c>
      <c r="E8" t="s">
        <v>15</v>
      </c>
    </row>
    <row r="9" spans="1:5">
      <c r="B9" s="6"/>
      <c r="C9" s="6"/>
    </row>
    <row r="10" spans="1:5">
      <c r="B10" s="6"/>
      <c r="C10" s="6"/>
    </row>
    <row r="11" spans="1:5">
      <c r="B11" s="6"/>
      <c r="C11" s="6"/>
    </row>
    <row r="12" spans="1:5">
      <c r="B12" s="6"/>
      <c r="C12" s="6"/>
    </row>
    <row r="13" spans="1:5">
      <c r="B13" s="6"/>
      <c r="C13" s="6"/>
    </row>
    <row r="14" spans="1:5">
      <c r="A14" s="4" t="s">
        <v>65</v>
      </c>
      <c r="B14" s="6"/>
      <c r="C14" s="6"/>
    </row>
    <row r="15" spans="1:5">
      <c r="A15" s="4"/>
      <c r="B15" s="6"/>
      <c r="C15" s="6"/>
    </row>
    <row r="16" spans="1:5">
      <c r="A16" t="s">
        <v>55</v>
      </c>
      <c r="B16">
        <v>1372</v>
      </c>
      <c r="C16" s="6"/>
      <c r="E16" t="s">
        <v>64</v>
      </c>
    </row>
    <row r="17" spans="1:5">
      <c r="A17" t="s">
        <v>47</v>
      </c>
      <c r="B17" s="3">
        <v>963</v>
      </c>
      <c r="C17" s="3"/>
      <c r="E17" t="s">
        <v>54</v>
      </c>
    </row>
    <row r="18" spans="1:5">
      <c r="B18" s="3"/>
      <c r="C18" s="3"/>
    </row>
    <row r="19" spans="1:5">
      <c r="B19" s="3"/>
      <c r="C19" s="3"/>
    </row>
    <row r="20" spans="1:5">
      <c r="A20" s="4" t="s">
        <v>66</v>
      </c>
      <c r="B20" s="6"/>
      <c r="C20" s="6"/>
    </row>
    <row r="21" spans="1:5">
      <c r="A21" s="4"/>
      <c r="B21" s="6"/>
      <c r="C21" s="6"/>
    </row>
    <row r="22" spans="1:5">
      <c r="A22" s="4" t="s">
        <v>16</v>
      </c>
      <c r="B22" s="6"/>
      <c r="C22" s="6"/>
    </row>
    <row r="23" spans="1:5">
      <c r="A23" t="s">
        <v>17</v>
      </c>
      <c r="B23" s="7">
        <f>B4</f>
        <v>272685</v>
      </c>
      <c r="C23" s="6"/>
      <c r="E23" t="s">
        <v>67</v>
      </c>
    </row>
    <row r="24" spans="1:5">
      <c r="A24" t="s">
        <v>18</v>
      </c>
      <c r="B24" s="7">
        <f>B16/2</f>
        <v>686</v>
      </c>
      <c r="C24" s="6"/>
      <c r="E24" t="s">
        <v>68</v>
      </c>
    </row>
    <row r="25" spans="1:5">
      <c r="A25" t="s">
        <v>19</v>
      </c>
      <c r="B25" s="7">
        <f>D5</f>
        <v>-1932</v>
      </c>
      <c r="C25" s="6"/>
      <c r="E25" t="s">
        <v>69</v>
      </c>
    </row>
    <row r="26" spans="1:5">
      <c r="A26" t="s">
        <v>20</v>
      </c>
      <c r="B26" s="7">
        <f>SUM(B23:B25)</f>
        <v>271439</v>
      </c>
      <c r="C26" s="6"/>
      <c r="E26" t="s">
        <v>70</v>
      </c>
    </row>
    <row r="27" spans="1:5">
      <c r="A27" t="s">
        <v>74</v>
      </c>
      <c r="B27" s="7">
        <f>B26-B23</f>
        <v>-1246</v>
      </c>
      <c r="C27" s="6"/>
      <c r="E27" t="s">
        <v>71</v>
      </c>
    </row>
    <row r="28" spans="1:5">
      <c r="A28" t="s">
        <v>75</v>
      </c>
      <c r="B28" s="6">
        <f>(B27/B4 +1)^2 -1</f>
        <v>-9.1178706524009945E-3</v>
      </c>
      <c r="C28" s="6"/>
    </row>
    <row r="29" spans="1:5">
      <c r="B29" s="6"/>
      <c r="C29" s="6"/>
    </row>
    <row r="30" spans="1:5">
      <c r="A30" s="4" t="s">
        <v>31</v>
      </c>
      <c r="B30" s="6"/>
      <c r="C30" s="6"/>
    </row>
    <row r="31" spans="1:5">
      <c r="A31" t="s">
        <v>29</v>
      </c>
      <c r="B31" s="7">
        <f>B23*B6</f>
        <v>163883.685</v>
      </c>
      <c r="C31" s="6"/>
    </row>
    <row r="32" spans="1:5">
      <c r="A32" t="s">
        <v>30</v>
      </c>
      <c r="B32" s="7">
        <f>B26*C6</f>
        <v>161777.644</v>
      </c>
      <c r="C32" s="6"/>
      <c r="E32" t="s">
        <v>27</v>
      </c>
    </row>
    <row r="33" spans="1:5">
      <c r="A33" t="s">
        <v>72</v>
      </c>
      <c r="B33" s="7">
        <f>B32-B31</f>
        <v>-2106.0409999999974</v>
      </c>
      <c r="C33" s="6"/>
      <c r="E33" t="s">
        <v>28</v>
      </c>
    </row>
    <row r="34" spans="1:5">
      <c r="A34" t="s">
        <v>73</v>
      </c>
      <c r="B34" s="3">
        <f>B33*B17/1000</f>
        <v>-2028.1174829999975</v>
      </c>
      <c r="E34" t="s">
        <v>21</v>
      </c>
    </row>
    <row r="35" spans="1:5">
      <c r="A35" t="s">
        <v>76</v>
      </c>
      <c r="B35" s="3">
        <f>B34/6</f>
        <v>-338.01958049999956</v>
      </c>
      <c r="E35" t="s">
        <v>26</v>
      </c>
    </row>
    <row r="37" spans="1:5">
      <c r="A37" t="s">
        <v>22</v>
      </c>
      <c r="B37" s="3">
        <f>D8</f>
        <v>486</v>
      </c>
    </row>
    <row r="38" spans="1:5">
      <c r="A38" t="s">
        <v>23</v>
      </c>
      <c r="B38" s="3">
        <f>B34-B37</f>
        <v>-2514.1174829999973</v>
      </c>
      <c r="E38" t="s">
        <v>24</v>
      </c>
    </row>
    <row r="39" spans="1:5">
      <c r="A39" t="s">
        <v>25</v>
      </c>
      <c r="B39" s="3">
        <f>B38/6</f>
        <v>-419.01958049999956</v>
      </c>
      <c r="E39" t="s">
        <v>26</v>
      </c>
    </row>
    <row r="42" spans="1:5">
      <c r="A42" s="4" t="s">
        <v>32</v>
      </c>
    </row>
    <row r="43" spans="1:5">
      <c r="A43" t="s">
        <v>33</v>
      </c>
      <c r="B43" s="6">
        <f>B6</f>
        <v>0.60099999999999998</v>
      </c>
    </row>
    <row r="44" spans="1:5">
      <c r="A44" t="s">
        <v>34</v>
      </c>
      <c r="B44" s="3">
        <f>D8/(B17/1000)</f>
        <v>504.67289719626172</v>
      </c>
      <c r="E44" t="s">
        <v>35</v>
      </c>
    </row>
    <row r="45" spans="1:5">
      <c r="A45" t="s">
        <v>36</v>
      </c>
      <c r="B45" s="3">
        <f>B31+B44</f>
        <v>164388.35789719626</v>
      </c>
      <c r="E45" t="s">
        <v>37</v>
      </c>
    </row>
    <row r="46" spans="1:5">
      <c r="A46" t="s">
        <v>40</v>
      </c>
      <c r="B46" s="6">
        <f>B45/B26</f>
        <v>0.60561805008564085</v>
      </c>
      <c r="E46" t="s">
        <v>38</v>
      </c>
    </row>
    <row r="47" spans="1:5">
      <c r="A47" t="s">
        <v>39</v>
      </c>
      <c r="B47" s="6">
        <f>1-B46/C7</f>
        <v>2.6337540055239805E-2</v>
      </c>
      <c r="E47" t="s">
        <v>41</v>
      </c>
    </row>
    <row r="50" spans="2:3">
      <c r="B50" s="8"/>
    </row>
    <row r="56" spans="2:3">
      <c r="B56" s="6"/>
      <c r="C56" s="6"/>
    </row>
    <row r="57" spans="2:3">
      <c r="B57" s="6"/>
      <c r="C57" s="6"/>
    </row>
    <row r="59" spans="2:3">
      <c r="B59" s="6"/>
      <c r="C59" s="6"/>
    </row>
    <row r="60" spans="2:3">
      <c r="B60" s="6"/>
      <c r="C60" s="9"/>
    </row>
  </sheetData>
  <pageMargins left="0.7" right="0.7" top="0.75" bottom="0.75" header="0.3" footer="0.3"/>
  <pageSetup orientation="portrait" r:id="rId1"/>
  <ignoredErrors>
    <ignoredError sqref="B3:C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8502-A610-4C55-A867-EFCF07608131}">
  <dimension ref="A1:O119"/>
  <sheetViews>
    <sheetView workbookViewId="0">
      <selection activeCell="N15" sqref="N15"/>
    </sheetView>
  </sheetViews>
  <sheetFormatPr defaultRowHeight="15"/>
  <cols>
    <col min="10" max="10" width="11.85546875" style="2" bestFit="1" customWidth="1"/>
    <col min="11" max="11" width="13.85546875" style="2" bestFit="1" customWidth="1"/>
  </cols>
  <sheetData>
    <row r="1" spans="1:15">
      <c r="A1" t="s">
        <v>61</v>
      </c>
    </row>
    <row r="2" spans="1:15">
      <c r="A2" s="10" t="s">
        <v>62</v>
      </c>
    </row>
    <row r="4" spans="1:15">
      <c r="A4" t="s">
        <v>59</v>
      </c>
    </row>
    <row r="5" spans="1:15">
      <c r="A5" s="10" t="s">
        <v>60</v>
      </c>
    </row>
    <row r="10" spans="1:15">
      <c r="A10" t="s">
        <v>57</v>
      </c>
      <c r="F10" t="s">
        <v>58</v>
      </c>
      <c r="J10" s="2" t="s">
        <v>77</v>
      </c>
    </row>
    <row r="11" spans="1:15">
      <c r="B11" t="s">
        <v>8</v>
      </c>
      <c r="C11" t="s">
        <v>9</v>
      </c>
      <c r="D11" t="s">
        <v>10</v>
      </c>
      <c r="G11" t="s">
        <v>9</v>
      </c>
      <c r="H11" t="s">
        <v>10</v>
      </c>
      <c r="J11" s="2" t="s">
        <v>42</v>
      </c>
      <c r="K11" s="2" t="s">
        <v>43</v>
      </c>
    </row>
    <row r="12" spans="1:15">
      <c r="A12">
        <v>15</v>
      </c>
      <c r="B12">
        <v>4295477</v>
      </c>
      <c r="C12">
        <v>2195854</v>
      </c>
      <c r="D12">
        <v>2099623</v>
      </c>
      <c r="F12">
        <v>15</v>
      </c>
      <c r="G12">
        <v>0.33700000000000002</v>
      </c>
      <c r="H12">
        <v>0.17799999999999999</v>
      </c>
      <c r="J12" s="2">
        <f>C12*(G12/1000)</f>
        <v>740.00279799999998</v>
      </c>
      <c r="K12" s="2">
        <f>D12*(H12/1000)</f>
        <v>373.73289399999999</v>
      </c>
      <c r="N12" s="3">
        <f>B12</f>
        <v>4295477</v>
      </c>
      <c r="O12" t="s">
        <v>63</v>
      </c>
    </row>
    <row r="13" spans="1:15">
      <c r="A13">
        <v>16</v>
      </c>
      <c r="B13">
        <v>4471456</v>
      </c>
      <c r="C13">
        <v>2286056</v>
      </c>
      <c r="D13">
        <v>2185400</v>
      </c>
      <c r="F13">
        <v>16</v>
      </c>
      <c r="G13">
        <v>0.46100000000000002</v>
      </c>
      <c r="H13">
        <v>0.21</v>
      </c>
      <c r="J13" s="2">
        <f t="shared" ref="J13:J76" si="0">C13*(G13/1000)</f>
        <v>1053.8718160000001</v>
      </c>
      <c r="K13" s="2">
        <f t="shared" ref="K13:K76" si="1">D13*(H13/1000)</f>
        <v>458.93399999999997</v>
      </c>
      <c r="N13" s="3">
        <f>SUM(J12:K97)</f>
        <v>2923247.4742832724</v>
      </c>
      <c r="O13" t="s">
        <v>44</v>
      </c>
    </row>
    <row r="14" spans="1:15">
      <c r="A14">
        <v>17</v>
      </c>
      <c r="B14">
        <v>4523627</v>
      </c>
      <c r="C14">
        <v>2311110</v>
      </c>
      <c r="D14">
        <v>2212517</v>
      </c>
      <c r="F14">
        <v>17</v>
      </c>
      <c r="G14">
        <v>0.60799999999999998</v>
      </c>
      <c r="H14">
        <v>0.252</v>
      </c>
      <c r="J14" s="2">
        <f t="shared" si="0"/>
        <v>1405.15488</v>
      </c>
      <c r="K14" s="2">
        <f t="shared" si="1"/>
        <v>557.55428400000005</v>
      </c>
      <c r="N14" s="3"/>
    </row>
    <row r="15" spans="1:15">
      <c r="A15">
        <v>18</v>
      </c>
      <c r="B15">
        <v>4470301</v>
      </c>
      <c r="C15">
        <v>2274687</v>
      </c>
      <c r="D15">
        <v>2195614</v>
      </c>
      <c r="F15">
        <v>18</v>
      </c>
      <c r="G15">
        <v>0.77200000000000002</v>
      </c>
      <c r="H15">
        <v>0.30099999999999999</v>
      </c>
      <c r="J15" s="2">
        <f t="shared" si="0"/>
        <v>1756.058364</v>
      </c>
      <c r="K15" s="2">
        <f t="shared" si="1"/>
        <v>660.87981400000001</v>
      </c>
      <c r="N15" s="3">
        <f>N12-N13</f>
        <v>1372229.5257167276</v>
      </c>
      <c r="O15" t="s">
        <v>45</v>
      </c>
    </row>
    <row r="16" spans="1:15">
      <c r="A16">
        <v>19</v>
      </c>
      <c r="B16">
        <v>4392693</v>
      </c>
      <c r="C16">
        <v>2220352</v>
      </c>
      <c r="D16">
        <v>2172341</v>
      </c>
      <c r="F16">
        <v>19</v>
      </c>
      <c r="G16">
        <v>0.92400000000000004</v>
      </c>
      <c r="H16">
        <v>0.34300000000000003</v>
      </c>
      <c r="J16" s="2">
        <f t="shared" si="0"/>
        <v>2051.6052479999998</v>
      </c>
      <c r="K16" s="2">
        <f t="shared" si="1"/>
        <v>745.11296300000015</v>
      </c>
    </row>
    <row r="17" spans="1:11">
      <c r="A17">
        <v>20</v>
      </c>
      <c r="B17">
        <v>4369499</v>
      </c>
      <c r="C17">
        <v>2199693</v>
      </c>
      <c r="D17">
        <v>2169806</v>
      </c>
      <c r="F17">
        <v>20</v>
      </c>
      <c r="G17">
        <v>1.1399999999999999</v>
      </c>
      <c r="H17">
        <v>0.41299999999999998</v>
      </c>
      <c r="J17" s="2">
        <f t="shared" si="0"/>
        <v>2507.65002</v>
      </c>
      <c r="K17" s="2">
        <f t="shared" si="1"/>
        <v>896.12987799999985</v>
      </c>
    </row>
    <row r="18" spans="1:11">
      <c r="A18">
        <v>21</v>
      </c>
      <c r="B18">
        <v>4361532</v>
      </c>
      <c r="C18">
        <v>2188416</v>
      </c>
      <c r="D18">
        <v>2173116</v>
      </c>
      <c r="F18">
        <v>21</v>
      </c>
      <c r="G18">
        <v>1.272</v>
      </c>
      <c r="H18">
        <v>0.45900000000000002</v>
      </c>
      <c r="J18" s="2">
        <f t="shared" si="0"/>
        <v>2783.6651520000005</v>
      </c>
      <c r="K18" s="2">
        <f t="shared" si="1"/>
        <v>997.4602440000001</v>
      </c>
    </row>
    <row r="19" spans="1:11">
      <c r="A19">
        <v>22</v>
      </c>
      <c r="B19">
        <v>4338691</v>
      </c>
      <c r="C19">
        <v>2173068</v>
      </c>
      <c r="D19">
        <v>2165623</v>
      </c>
      <c r="F19">
        <v>22</v>
      </c>
      <c r="G19">
        <v>1.3560000000000001</v>
      </c>
      <c r="H19">
        <v>0.501</v>
      </c>
      <c r="J19" s="2">
        <f t="shared" si="0"/>
        <v>2946.6802080000002</v>
      </c>
      <c r="K19" s="2">
        <f t="shared" si="1"/>
        <v>1084.9771230000001</v>
      </c>
    </row>
    <row r="20" spans="1:11">
      <c r="A20">
        <v>23</v>
      </c>
      <c r="B20">
        <v>4372799</v>
      </c>
      <c r="C20">
        <v>2188536</v>
      </c>
      <c r="D20">
        <v>2184263</v>
      </c>
      <c r="F20">
        <v>23</v>
      </c>
      <c r="G20">
        <v>1.4139999999999999</v>
      </c>
      <c r="H20">
        <v>0.54700000000000004</v>
      </c>
      <c r="J20" s="2">
        <f t="shared" si="0"/>
        <v>3094.5899039999999</v>
      </c>
      <c r="K20" s="2">
        <f t="shared" si="1"/>
        <v>1194.7918610000002</v>
      </c>
    </row>
    <row r="21" spans="1:11">
      <c r="A21">
        <v>24</v>
      </c>
      <c r="B21">
        <v>4453689</v>
      </c>
      <c r="C21">
        <v>2229997</v>
      </c>
      <c r="D21">
        <v>2223692</v>
      </c>
      <c r="F21">
        <v>24</v>
      </c>
      <c r="G21">
        <v>1.48</v>
      </c>
      <c r="H21">
        <v>0.57899999999999996</v>
      </c>
      <c r="J21" s="2">
        <f t="shared" si="0"/>
        <v>3300.3955599999999</v>
      </c>
      <c r="K21" s="2">
        <f t="shared" si="1"/>
        <v>1287.517668</v>
      </c>
    </row>
    <row r="22" spans="1:11">
      <c r="A22">
        <v>25</v>
      </c>
      <c r="B22">
        <v>4360619</v>
      </c>
      <c r="C22">
        <v>2179447</v>
      </c>
      <c r="D22">
        <v>2181172</v>
      </c>
      <c r="F22">
        <v>25</v>
      </c>
      <c r="G22">
        <v>1.708</v>
      </c>
      <c r="H22">
        <v>0.66900000000000004</v>
      </c>
      <c r="J22" s="2">
        <f t="shared" si="0"/>
        <v>3722.4954759999996</v>
      </c>
      <c r="K22" s="2">
        <f t="shared" si="1"/>
        <v>1459.204068</v>
      </c>
    </row>
    <row r="23" spans="1:11">
      <c r="A23">
        <v>26</v>
      </c>
      <c r="B23">
        <v>4379825</v>
      </c>
      <c r="C23">
        <v>2184074</v>
      </c>
      <c r="D23">
        <v>2195751</v>
      </c>
      <c r="F23">
        <v>26</v>
      </c>
      <c r="G23">
        <v>1.788</v>
      </c>
      <c r="H23">
        <v>0.71</v>
      </c>
      <c r="J23" s="2">
        <f t="shared" si="0"/>
        <v>3905.1243120000004</v>
      </c>
      <c r="K23" s="2">
        <f t="shared" si="1"/>
        <v>1558.9832099999999</v>
      </c>
    </row>
    <row r="24" spans="1:11">
      <c r="A24">
        <v>27</v>
      </c>
      <c r="B24">
        <v>4341962</v>
      </c>
      <c r="C24">
        <v>2159751</v>
      </c>
      <c r="D24">
        <v>2182211</v>
      </c>
      <c r="F24">
        <v>27</v>
      </c>
      <c r="G24">
        <v>1.863</v>
      </c>
      <c r="H24">
        <v>0.753</v>
      </c>
      <c r="J24" s="2">
        <f t="shared" si="0"/>
        <v>4023.616113</v>
      </c>
      <c r="K24" s="2">
        <f t="shared" si="1"/>
        <v>1643.2048829999999</v>
      </c>
    </row>
    <row r="25" spans="1:11">
      <c r="A25">
        <v>28</v>
      </c>
      <c r="B25">
        <v>4387961</v>
      </c>
      <c r="C25">
        <v>2180133</v>
      </c>
      <c r="D25">
        <v>2207828</v>
      </c>
      <c r="F25">
        <v>28</v>
      </c>
      <c r="G25">
        <v>1.94</v>
      </c>
      <c r="H25">
        <v>0.8</v>
      </c>
      <c r="J25" s="2">
        <f t="shared" si="0"/>
        <v>4229.45802</v>
      </c>
      <c r="K25" s="2">
        <f t="shared" si="1"/>
        <v>1766.2624000000001</v>
      </c>
    </row>
    <row r="26" spans="1:11">
      <c r="A26">
        <v>29</v>
      </c>
      <c r="B26">
        <v>4446114</v>
      </c>
      <c r="C26">
        <v>2211457</v>
      </c>
      <c r="D26">
        <v>2234657</v>
      </c>
      <c r="F26">
        <v>29</v>
      </c>
      <c r="G26">
        <v>2.0089999999999999</v>
      </c>
      <c r="H26">
        <v>0.85699999999999998</v>
      </c>
      <c r="J26" s="2">
        <f t="shared" si="0"/>
        <v>4442.8171130000001</v>
      </c>
      <c r="K26" s="2">
        <f t="shared" si="1"/>
        <v>1915.1010490000001</v>
      </c>
    </row>
    <row r="27" spans="1:11">
      <c r="A27">
        <v>30</v>
      </c>
      <c r="B27">
        <v>4512428</v>
      </c>
      <c r="C27">
        <v>2244911</v>
      </c>
      <c r="D27">
        <v>2267517</v>
      </c>
      <c r="F27">
        <v>30</v>
      </c>
      <c r="G27">
        <v>2.1640000000000001</v>
      </c>
      <c r="H27">
        <v>0.97</v>
      </c>
      <c r="J27" s="2">
        <f t="shared" si="0"/>
        <v>4857.9874040000004</v>
      </c>
      <c r="K27" s="2">
        <f t="shared" si="1"/>
        <v>2199.4914899999999</v>
      </c>
    </row>
    <row r="28" spans="1:11">
      <c r="A28">
        <v>31</v>
      </c>
      <c r="B28">
        <v>4603078</v>
      </c>
      <c r="C28">
        <v>2295195</v>
      </c>
      <c r="D28">
        <v>2307883</v>
      </c>
      <c r="F28">
        <v>31</v>
      </c>
      <c r="G28">
        <v>2.2069999999999999</v>
      </c>
      <c r="H28">
        <v>1.0389999999999999</v>
      </c>
      <c r="J28" s="2">
        <f t="shared" si="0"/>
        <v>5065.4953649999998</v>
      </c>
      <c r="K28" s="2">
        <f t="shared" si="1"/>
        <v>2397.890437</v>
      </c>
    </row>
    <row r="29" spans="1:11">
      <c r="A29">
        <v>32</v>
      </c>
      <c r="B29">
        <v>4706990</v>
      </c>
      <c r="C29">
        <v>2348602</v>
      </c>
      <c r="D29">
        <v>2358388</v>
      </c>
      <c r="F29">
        <v>32</v>
      </c>
      <c r="G29">
        <v>2.25</v>
      </c>
      <c r="H29">
        <v>1.1060000000000001</v>
      </c>
      <c r="J29" s="2">
        <f t="shared" si="0"/>
        <v>5284.3544999999995</v>
      </c>
      <c r="K29" s="2">
        <f t="shared" si="1"/>
        <v>2608.3771280000001</v>
      </c>
    </row>
    <row r="30" spans="1:11">
      <c r="A30">
        <v>33</v>
      </c>
      <c r="B30">
        <v>4776605</v>
      </c>
      <c r="C30">
        <v>2374723</v>
      </c>
      <c r="D30">
        <v>2401882</v>
      </c>
      <c r="F30">
        <v>33</v>
      </c>
      <c r="G30">
        <v>2.3140000000000001</v>
      </c>
      <c r="H30">
        <v>1.175</v>
      </c>
      <c r="J30" s="2">
        <f t="shared" si="0"/>
        <v>5495.1090220000006</v>
      </c>
      <c r="K30" s="2">
        <f t="shared" si="1"/>
        <v>2822.21135</v>
      </c>
    </row>
    <row r="31" spans="1:11">
      <c r="A31">
        <v>34</v>
      </c>
      <c r="B31">
        <v>4841864</v>
      </c>
      <c r="C31">
        <v>2410763</v>
      </c>
      <c r="D31">
        <v>2431101</v>
      </c>
      <c r="F31">
        <v>34</v>
      </c>
      <c r="G31">
        <v>2.399</v>
      </c>
      <c r="H31">
        <v>1.22</v>
      </c>
      <c r="J31" s="2">
        <f t="shared" si="0"/>
        <v>5783.4204369999998</v>
      </c>
      <c r="K31" s="2">
        <f t="shared" si="1"/>
        <v>2965.9432199999997</v>
      </c>
    </row>
    <row r="32" spans="1:11">
      <c r="A32">
        <v>35</v>
      </c>
      <c r="B32">
        <v>4721946</v>
      </c>
      <c r="C32">
        <v>2352147</v>
      </c>
      <c r="D32">
        <v>2369799</v>
      </c>
      <c r="F32">
        <v>35</v>
      </c>
      <c r="G32">
        <v>2.4300000000000002</v>
      </c>
      <c r="H32">
        <v>1.252</v>
      </c>
      <c r="J32" s="2">
        <f t="shared" si="0"/>
        <v>5715.7172100000007</v>
      </c>
      <c r="K32" s="2">
        <f t="shared" si="1"/>
        <v>2966.9883480000003</v>
      </c>
    </row>
    <row r="33" spans="1:11">
      <c r="A33">
        <v>36</v>
      </c>
      <c r="B33">
        <v>4634172</v>
      </c>
      <c r="C33">
        <v>2305775</v>
      </c>
      <c r="D33">
        <v>2328397</v>
      </c>
      <c r="F33">
        <v>36</v>
      </c>
      <c r="G33">
        <v>2.5169999999999999</v>
      </c>
      <c r="H33">
        <v>1.3240000000000001</v>
      </c>
      <c r="J33" s="2">
        <f t="shared" si="0"/>
        <v>5803.6356749999995</v>
      </c>
      <c r="K33" s="2">
        <f t="shared" si="1"/>
        <v>3082.7976280000003</v>
      </c>
    </row>
    <row r="34" spans="1:11">
      <c r="A34">
        <v>37</v>
      </c>
      <c r="B34">
        <v>4528586</v>
      </c>
      <c r="C34">
        <v>2257806</v>
      </c>
      <c r="D34">
        <v>2270780</v>
      </c>
      <c r="F34">
        <v>37</v>
      </c>
      <c r="G34">
        <v>2.6219999999999999</v>
      </c>
      <c r="H34">
        <v>1.419</v>
      </c>
      <c r="J34" s="2">
        <f t="shared" si="0"/>
        <v>5919.9673319999993</v>
      </c>
      <c r="K34" s="2">
        <f t="shared" si="1"/>
        <v>3222.2368200000001</v>
      </c>
    </row>
    <row r="35" spans="1:11">
      <c r="A35">
        <v>38</v>
      </c>
      <c r="B35">
        <v>4510332</v>
      </c>
      <c r="C35">
        <v>2250753</v>
      </c>
      <c r="D35">
        <v>2259579</v>
      </c>
      <c r="F35">
        <v>38</v>
      </c>
      <c r="G35">
        <v>2.7429999999999999</v>
      </c>
      <c r="H35">
        <v>1.5309999999999999</v>
      </c>
      <c r="J35" s="2">
        <f t="shared" si="0"/>
        <v>6173.8154789999999</v>
      </c>
      <c r="K35" s="2">
        <f t="shared" si="1"/>
        <v>3459.4154489999996</v>
      </c>
    </row>
    <row r="36" spans="1:11">
      <c r="A36">
        <v>39</v>
      </c>
      <c r="B36">
        <v>4526545</v>
      </c>
      <c r="C36">
        <v>2259522</v>
      </c>
      <c r="D36">
        <v>2267023</v>
      </c>
      <c r="F36">
        <v>39</v>
      </c>
      <c r="G36">
        <v>2.8639999999999999</v>
      </c>
      <c r="H36">
        <v>1.6240000000000001</v>
      </c>
      <c r="J36" s="2">
        <f t="shared" si="0"/>
        <v>6471.2710079999997</v>
      </c>
      <c r="K36" s="2">
        <f t="shared" si="1"/>
        <v>3681.645352</v>
      </c>
    </row>
    <row r="37" spans="1:11">
      <c r="A37">
        <v>40</v>
      </c>
      <c r="B37">
        <v>4450363</v>
      </c>
      <c r="C37">
        <v>2217018</v>
      </c>
      <c r="D37">
        <v>2233345</v>
      </c>
      <c r="F37">
        <v>40</v>
      </c>
      <c r="G37">
        <v>2.7250000000000001</v>
      </c>
      <c r="H37">
        <v>1.5409999999999999</v>
      </c>
      <c r="J37" s="2">
        <f t="shared" si="0"/>
        <v>6041.3740500000004</v>
      </c>
      <c r="K37" s="2">
        <f t="shared" si="1"/>
        <v>3441.5846449999995</v>
      </c>
    </row>
    <row r="38" spans="1:11">
      <c r="A38">
        <v>41</v>
      </c>
      <c r="B38">
        <v>4426932</v>
      </c>
      <c r="C38">
        <v>2205409</v>
      </c>
      <c r="D38">
        <v>2221523</v>
      </c>
      <c r="F38">
        <v>41</v>
      </c>
      <c r="G38">
        <v>2.806</v>
      </c>
      <c r="H38">
        <v>1.6040000000000001</v>
      </c>
      <c r="J38" s="2">
        <f t="shared" si="0"/>
        <v>6188.3776539999999</v>
      </c>
      <c r="K38" s="2">
        <f t="shared" si="1"/>
        <v>3563.3228920000006</v>
      </c>
    </row>
    <row r="39" spans="1:11">
      <c r="A39">
        <v>42</v>
      </c>
      <c r="B39">
        <v>4479020</v>
      </c>
      <c r="C39">
        <v>2231419</v>
      </c>
      <c r="D39">
        <v>2247601</v>
      </c>
      <c r="F39">
        <v>42</v>
      </c>
      <c r="G39">
        <v>2.903</v>
      </c>
      <c r="H39">
        <v>1.6859999999999999</v>
      </c>
      <c r="J39" s="2">
        <f t="shared" si="0"/>
        <v>6477.8093570000001</v>
      </c>
      <c r="K39" s="2">
        <f t="shared" si="1"/>
        <v>3789.4552859999999</v>
      </c>
    </row>
    <row r="40" spans="1:11">
      <c r="A40">
        <v>43</v>
      </c>
      <c r="B40">
        <v>4380328</v>
      </c>
      <c r="C40">
        <v>2178401</v>
      </c>
      <c r="D40">
        <v>2201927</v>
      </c>
      <c r="F40">
        <v>43</v>
      </c>
      <c r="G40">
        <v>3.0179999999999998</v>
      </c>
      <c r="H40">
        <v>1.8029999999999999</v>
      </c>
      <c r="J40" s="2">
        <f t="shared" si="0"/>
        <v>6574.4142179999999</v>
      </c>
      <c r="K40" s="2">
        <f t="shared" si="1"/>
        <v>3970.0743809999999</v>
      </c>
    </row>
    <row r="41" spans="1:11">
      <c r="A41">
        <v>44</v>
      </c>
      <c r="B41">
        <v>4414028</v>
      </c>
      <c r="C41">
        <v>2197223</v>
      </c>
      <c r="D41">
        <v>2216805</v>
      </c>
      <c r="F41">
        <v>44</v>
      </c>
      <c r="G41">
        <v>3.1869999999999998</v>
      </c>
      <c r="H41">
        <v>1.9390000000000001</v>
      </c>
      <c r="J41" s="2">
        <f t="shared" si="0"/>
        <v>7002.549700999999</v>
      </c>
      <c r="K41" s="2">
        <f t="shared" si="1"/>
        <v>4298.3848950000001</v>
      </c>
    </row>
    <row r="42" spans="1:11">
      <c r="A42">
        <v>45</v>
      </c>
      <c r="B42">
        <v>4234886</v>
      </c>
      <c r="C42">
        <v>2102641</v>
      </c>
      <c r="D42">
        <v>2132245</v>
      </c>
      <c r="F42">
        <v>45</v>
      </c>
      <c r="G42">
        <v>3.1059999999999999</v>
      </c>
      <c r="H42">
        <v>1.9139999999999999</v>
      </c>
      <c r="J42" s="2">
        <f t="shared" si="0"/>
        <v>6530.8029459999998</v>
      </c>
      <c r="K42" s="2">
        <f t="shared" si="1"/>
        <v>4081.1169299999997</v>
      </c>
    </row>
    <row r="43" spans="1:11">
      <c r="A43">
        <v>46</v>
      </c>
      <c r="B43">
        <v>4101814</v>
      </c>
      <c r="C43">
        <v>2031181</v>
      </c>
      <c r="D43">
        <v>2070633</v>
      </c>
      <c r="F43">
        <v>46</v>
      </c>
      <c r="G43">
        <v>3.3439999999999999</v>
      </c>
      <c r="H43">
        <v>2.0779999999999998</v>
      </c>
      <c r="J43" s="2">
        <f t="shared" si="0"/>
        <v>6792.2692639999996</v>
      </c>
      <c r="K43" s="2">
        <f t="shared" si="1"/>
        <v>4302.7753739999998</v>
      </c>
    </row>
    <row r="44" spans="1:11">
      <c r="A44">
        <v>47</v>
      </c>
      <c r="B44">
        <v>4065929</v>
      </c>
      <c r="C44">
        <v>2009379</v>
      </c>
      <c r="D44">
        <v>2056550</v>
      </c>
      <c r="F44">
        <v>47</v>
      </c>
      <c r="G44">
        <v>3.5950000000000002</v>
      </c>
      <c r="H44">
        <v>2.2530000000000001</v>
      </c>
      <c r="J44" s="2">
        <f t="shared" si="0"/>
        <v>7223.7175050000005</v>
      </c>
      <c r="K44" s="2">
        <f t="shared" si="1"/>
        <v>4633.4071500000009</v>
      </c>
    </row>
    <row r="45" spans="1:11">
      <c r="A45">
        <v>48</v>
      </c>
      <c r="B45">
        <v>3907559</v>
      </c>
      <c r="C45">
        <v>1928176</v>
      </c>
      <c r="D45">
        <v>1979383</v>
      </c>
      <c r="F45">
        <v>48</v>
      </c>
      <c r="G45">
        <v>3.87</v>
      </c>
      <c r="H45">
        <v>2.4470000000000001</v>
      </c>
      <c r="J45" s="2">
        <f t="shared" si="0"/>
        <v>7462.0411200000008</v>
      </c>
      <c r="K45" s="2">
        <f t="shared" si="1"/>
        <v>4843.550201</v>
      </c>
    </row>
    <row r="46" spans="1:11">
      <c r="A46">
        <v>49</v>
      </c>
      <c r="B46">
        <v>3887425</v>
      </c>
      <c r="C46">
        <v>1918241</v>
      </c>
      <c r="D46">
        <v>1969184</v>
      </c>
      <c r="F46">
        <v>49</v>
      </c>
      <c r="G46">
        <v>4.1929999999999996</v>
      </c>
      <c r="H46">
        <v>2.6549999999999998</v>
      </c>
      <c r="J46" s="2">
        <f t="shared" si="0"/>
        <v>8043.1845129999992</v>
      </c>
      <c r="K46" s="2">
        <f t="shared" si="1"/>
        <v>5228.1835199999996</v>
      </c>
    </row>
    <row r="47" spans="1:11">
      <c r="A47">
        <v>50</v>
      </c>
      <c r="B47">
        <v>3873840</v>
      </c>
      <c r="C47">
        <v>1911598</v>
      </c>
      <c r="D47">
        <v>1962242</v>
      </c>
      <c r="F47">
        <v>50</v>
      </c>
      <c r="G47">
        <v>4.5579999999999998</v>
      </c>
      <c r="H47">
        <v>2.8719999999999999</v>
      </c>
      <c r="J47" s="2">
        <f t="shared" si="0"/>
        <v>8713.0636839999988</v>
      </c>
      <c r="K47" s="2">
        <f t="shared" si="1"/>
        <v>5635.5590240000001</v>
      </c>
    </row>
    <row r="48" spans="1:11">
      <c r="A48">
        <v>51</v>
      </c>
      <c r="B48">
        <v>3832601</v>
      </c>
      <c r="C48">
        <v>1889176</v>
      </c>
      <c r="D48">
        <v>1943425</v>
      </c>
      <c r="F48">
        <v>51</v>
      </c>
      <c r="G48">
        <v>4.9720000000000004</v>
      </c>
      <c r="H48">
        <v>3.1120000000000001</v>
      </c>
      <c r="J48" s="2">
        <f t="shared" si="0"/>
        <v>9392.9830720000009</v>
      </c>
      <c r="K48" s="2">
        <f t="shared" si="1"/>
        <v>6047.9386000000004</v>
      </c>
    </row>
    <row r="49" spans="1:11">
      <c r="A49">
        <v>52</v>
      </c>
      <c r="B49">
        <v>3975593</v>
      </c>
      <c r="C49">
        <v>1961887</v>
      </c>
      <c r="D49">
        <v>2013706</v>
      </c>
      <c r="F49">
        <v>52</v>
      </c>
      <c r="G49">
        <v>5.4180000000000001</v>
      </c>
      <c r="H49">
        <v>3.387</v>
      </c>
      <c r="J49" s="2">
        <f t="shared" si="0"/>
        <v>10629.503766</v>
      </c>
      <c r="K49" s="2">
        <f t="shared" si="1"/>
        <v>6820.4222219999992</v>
      </c>
    </row>
    <row r="50" spans="1:11">
      <c r="A50">
        <v>53</v>
      </c>
      <c r="B50">
        <v>4178385</v>
      </c>
      <c r="C50">
        <v>2067330</v>
      </c>
      <c r="D50">
        <v>2111055</v>
      </c>
      <c r="F50">
        <v>53</v>
      </c>
      <c r="G50">
        <v>5.9210000000000003</v>
      </c>
      <c r="H50">
        <v>3.7010000000000001</v>
      </c>
      <c r="J50" s="2">
        <f t="shared" si="0"/>
        <v>12240.66093</v>
      </c>
      <c r="K50" s="2">
        <f t="shared" si="1"/>
        <v>7813.0145549999997</v>
      </c>
    </row>
    <row r="51" spans="1:11">
      <c r="A51">
        <v>54</v>
      </c>
      <c r="B51">
        <v>4311087</v>
      </c>
      <c r="C51">
        <v>2136652</v>
      </c>
      <c r="D51">
        <v>2174435</v>
      </c>
      <c r="F51">
        <v>54</v>
      </c>
      <c r="G51">
        <v>6.5270000000000001</v>
      </c>
      <c r="H51">
        <v>4.0439999999999996</v>
      </c>
      <c r="J51" s="2">
        <f t="shared" si="0"/>
        <v>13945.927604</v>
      </c>
      <c r="K51" s="2">
        <f t="shared" si="1"/>
        <v>8793.4151399999992</v>
      </c>
    </row>
    <row r="52" spans="1:11">
      <c r="A52">
        <v>55</v>
      </c>
      <c r="B52">
        <v>4113327</v>
      </c>
      <c r="C52">
        <v>2033646</v>
      </c>
      <c r="D52">
        <v>2079681</v>
      </c>
      <c r="F52">
        <v>55</v>
      </c>
      <c r="G52">
        <v>7.5060000000000002</v>
      </c>
      <c r="H52">
        <v>4.6230000000000002</v>
      </c>
      <c r="J52" s="2">
        <f t="shared" si="0"/>
        <v>15264.546876</v>
      </c>
      <c r="K52" s="2">
        <f t="shared" si="1"/>
        <v>9614.3652630000015</v>
      </c>
    </row>
    <row r="53" spans="1:11">
      <c r="A53">
        <v>56</v>
      </c>
      <c r="B53">
        <v>3999964</v>
      </c>
      <c r="C53">
        <v>1976959</v>
      </c>
      <c r="D53">
        <v>2023005</v>
      </c>
      <c r="F53">
        <v>56</v>
      </c>
      <c r="G53">
        <v>8.1679999999999993</v>
      </c>
      <c r="H53">
        <v>5.0389999999999997</v>
      </c>
      <c r="J53" s="2">
        <f t="shared" si="0"/>
        <v>16147.801111999999</v>
      </c>
      <c r="K53" s="2">
        <f t="shared" si="1"/>
        <v>10193.922195000001</v>
      </c>
    </row>
    <row r="54" spans="1:11">
      <c r="A54">
        <v>57</v>
      </c>
      <c r="B54">
        <v>3950455</v>
      </c>
      <c r="C54">
        <v>1944721</v>
      </c>
      <c r="D54">
        <v>2005734</v>
      </c>
      <c r="F54">
        <v>57</v>
      </c>
      <c r="G54">
        <v>8.8610000000000007</v>
      </c>
      <c r="H54">
        <v>5.4950000000000001</v>
      </c>
      <c r="J54" s="2">
        <f t="shared" si="0"/>
        <v>17232.172781000001</v>
      </c>
      <c r="K54" s="2">
        <f t="shared" si="1"/>
        <v>11021.508330000001</v>
      </c>
    </row>
    <row r="55" spans="1:11">
      <c r="A55">
        <v>58</v>
      </c>
      <c r="B55">
        <v>3975092</v>
      </c>
      <c r="C55">
        <v>1950385</v>
      </c>
      <c r="D55">
        <v>2024707</v>
      </c>
      <c r="F55">
        <v>58</v>
      </c>
      <c r="G55">
        <v>9.6029999999999998</v>
      </c>
      <c r="H55">
        <v>5.976</v>
      </c>
      <c r="J55" s="2">
        <f t="shared" si="0"/>
        <v>18729.547155</v>
      </c>
      <c r="K55" s="2">
        <f t="shared" si="1"/>
        <v>12099.649032000001</v>
      </c>
    </row>
    <row r="56" spans="1:11">
      <c r="A56">
        <v>59</v>
      </c>
      <c r="B56">
        <v>4093826</v>
      </c>
      <c r="C56">
        <v>2004312</v>
      </c>
      <c r="D56">
        <v>2089514</v>
      </c>
      <c r="F56">
        <v>59</v>
      </c>
      <c r="G56">
        <v>10.395</v>
      </c>
      <c r="H56">
        <v>6.4809999999999999</v>
      </c>
      <c r="J56" s="2">
        <f t="shared" si="0"/>
        <v>20834.823239999998</v>
      </c>
      <c r="K56" s="2">
        <f t="shared" si="1"/>
        <v>13542.140234</v>
      </c>
    </row>
    <row r="57" spans="1:11">
      <c r="A57">
        <v>60</v>
      </c>
      <c r="B57">
        <v>4238626</v>
      </c>
      <c r="C57">
        <v>2065255</v>
      </c>
      <c r="D57">
        <v>2173371</v>
      </c>
      <c r="F57">
        <v>60</v>
      </c>
      <c r="G57">
        <v>11.385999999999999</v>
      </c>
      <c r="H57">
        <v>7.1280000000000001</v>
      </c>
      <c r="J57" s="2">
        <f t="shared" si="0"/>
        <v>23514.993429999999</v>
      </c>
      <c r="K57" s="2">
        <f t="shared" si="1"/>
        <v>15491.788488</v>
      </c>
    </row>
    <row r="58" spans="1:11">
      <c r="A58">
        <v>61</v>
      </c>
      <c r="B58">
        <v>4243220</v>
      </c>
      <c r="C58">
        <v>2066304</v>
      </c>
      <c r="D58">
        <v>2176916</v>
      </c>
      <c r="F58">
        <v>61</v>
      </c>
      <c r="G58">
        <v>12.326000000000001</v>
      </c>
      <c r="H58">
        <v>7.68</v>
      </c>
      <c r="J58" s="2">
        <f t="shared" si="0"/>
        <v>25469.263104000001</v>
      </c>
      <c r="K58" s="2">
        <f t="shared" si="1"/>
        <v>16718.71488</v>
      </c>
    </row>
    <row r="59" spans="1:11">
      <c r="A59">
        <v>62</v>
      </c>
      <c r="B59">
        <v>4242235</v>
      </c>
      <c r="C59">
        <v>2058765</v>
      </c>
      <c r="D59">
        <v>2183470</v>
      </c>
      <c r="F59">
        <v>62</v>
      </c>
      <c r="G59">
        <v>13.331</v>
      </c>
      <c r="H59">
        <v>8.2379999999999995</v>
      </c>
      <c r="J59" s="2">
        <f t="shared" si="0"/>
        <v>27445.396214999997</v>
      </c>
      <c r="K59" s="2">
        <f t="shared" si="1"/>
        <v>17987.425859999996</v>
      </c>
    </row>
    <row r="60" spans="1:11">
      <c r="A60">
        <v>63</v>
      </c>
      <c r="B60">
        <v>4218649</v>
      </c>
      <c r="C60">
        <v>2043062</v>
      </c>
      <c r="D60">
        <v>2175587</v>
      </c>
      <c r="F60">
        <v>63</v>
      </c>
      <c r="G60">
        <v>14.367000000000001</v>
      </c>
      <c r="H60">
        <v>8.8030000000000008</v>
      </c>
      <c r="J60" s="2">
        <f t="shared" si="0"/>
        <v>29352.671754000003</v>
      </c>
      <c r="K60" s="2">
        <f t="shared" si="1"/>
        <v>19151.692361000001</v>
      </c>
    </row>
    <row r="61" spans="1:11">
      <c r="A61">
        <v>64</v>
      </c>
      <c r="B61">
        <v>4202486</v>
      </c>
      <c r="C61">
        <v>2030087</v>
      </c>
      <c r="D61">
        <v>2172399</v>
      </c>
      <c r="F61">
        <v>64</v>
      </c>
      <c r="G61">
        <v>15.398999999999999</v>
      </c>
      <c r="H61">
        <v>9.3680000000000003</v>
      </c>
      <c r="J61" s="2">
        <f t="shared" si="0"/>
        <v>31261.309712999999</v>
      </c>
      <c r="K61" s="2">
        <f t="shared" si="1"/>
        <v>20351.033831999997</v>
      </c>
    </row>
    <row r="62" spans="1:11">
      <c r="A62">
        <v>65</v>
      </c>
      <c r="B62">
        <v>4071470</v>
      </c>
      <c r="C62">
        <v>1960144</v>
      </c>
      <c r="D62">
        <v>2111326</v>
      </c>
      <c r="F62">
        <v>65</v>
      </c>
      <c r="G62">
        <v>15.464</v>
      </c>
      <c r="H62">
        <v>9.3179999999999996</v>
      </c>
      <c r="J62" s="2">
        <f t="shared" si="0"/>
        <v>30311.666816000001</v>
      </c>
      <c r="K62" s="2">
        <f t="shared" si="1"/>
        <v>19673.335668</v>
      </c>
    </row>
    <row r="63" spans="1:11">
      <c r="A63">
        <v>66</v>
      </c>
      <c r="B63">
        <v>3997074</v>
      </c>
      <c r="C63">
        <v>1915676</v>
      </c>
      <c r="D63">
        <v>2081398</v>
      </c>
      <c r="F63">
        <v>66</v>
      </c>
      <c r="G63">
        <v>16.510000000000002</v>
      </c>
      <c r="H63">
        <v>9.9719999999999995</v>
      </c>
      <c r="J63" s="2">
        <f t="shared" si="0"/>
        <v>31627.81076</v>
      </c>
      <c r="K63" s="2">
        <f t="shared" si="1"/>
        <v>20755.700855999999</v>
      </c>
    </row>
    <row r="64" spans="1:11">
      <c r="A64">
        <v>67</v>
      </c>
      <c r="B64">
        <v>3952882</v>
      </c>
      <c r="C64">
        <v>1886585</v>
      </c>
      <c r="D64">
        <v>2066297</v>
      </c>
      <c r="F64">
        <v>67</v>
      </c>
      <c r="G64">
        <v>17.562999999999999</v>
      </c>
      <c r="H64">
        <v>10.757</v>
      </c>
      <c r="J64" s="2">
        <f t="shared" si="0"/>
        <v>33134.092355000001</v>
      </c>
      <c r="K64" s="2">
        <f t="shared" si="1"/>
        <v>22227.156829</v>
      </c>
    </row>
    <row r="65" spans="1:11">
      <c r="A65">
        <v>68</v>
      </c>
      <c r="B65">
        <v>3798608</v>
      </c>
      <c r="C65">
        <v>1801831</v>
      </c>
      <c r="D65">
        <v>1996777</v>
      </c>
      <c r="F65">
        <v>68</v>
      </c>
      <c r="G65">
        <v>18.652000000000001</v>
      </c>
      <c r="H65">
        <v>11.7</v>
      </c>
      <c r="J65" s="2">
        <f t="shared" si="0"/>
        <v>33607.751812000002</v>
      </c>
      <c r="K65" s="2">
        <f t="shared" si="1"/>
        <v>23362.290899999996</v>
      </c>
    </row>
    <row r="66" spans="1:11">
      <c r="A66">
        <v>69</v>
      </c>
      <c r="B66">
        <v>3654098</v>
      </c>
      <c r="C66">
        <v>1724080</v>
      </c>
      <c r="D66">
        <v>1930018</v>
      </c>
      <c r="F66">
        <v>69</v>
      </c>
      <c r="G66">
        <v>19.896000000000001</v>
      </c>
      <c r="H66">
        <v>12.798999999999999</v>
      </c>
      <c r="J66" s="2">
        <f t="shared" si="0"/>
        <v>34302.295680000003</v>
      </c>
      <c r="K66" s="2">
        <f t="shared" si="1"/>
        <v>24702.300381999998</v>
      </c>
    </row>
    <row r="67" spans="1:11">
      <c r="A67">
        <v>70</v>
      </c>
      <c r="B67">
        <v>3542141</v>
      </c>
      <c r="C67">
        <v>1662178</v>
      </c>
      <c r="D67">
        <v>1879963</v>
      </c>
      <c r="F67">
        <v>70</v>
      </c>
      <c r="G67">
        <v>21.013000000000002</v>
      </c>
      <c r="H67">
        <v>13.814</v>
      </c>
      <c r="J67" s="2">
        <f t="shared" si="0"/>
        <v>34927.346314000002</v>
      </c>
      <c r="K67" s="2">
        <f t="shared" si="1"/>
        <v>25969.808882000001</v>
      </c>
    </row>
    <row r="68" spans="1:11">
      <c r="A68">
        <v>71</v>
      </c>
      <c r="B68">
        <v>3352792</v>
      </c>
      <c r="C68">
        <v>1564266</v>
      </c>
      <c r="D68">
        <v>1788526</v>
      </c>
      <c r="F68">
        <v>71</v>
      </c>
      <c r="G68">
        <v>22.672000000000001</v>
      </c>
      <c r="H68">
        <v>15.214</v>
      </c>
      <c r="J68" s="2">
        <f t="shared" si="0"/>
        <v>35465.038752</v>
      </c>
      <c r="K68" s="2">
        <f t="shared" si="1"/>
        <v>27210.634564</v>
      </c>
    </row>
    <row r="69" spans="1:11">
      <c r="A69">
        <v>72</v>
      </c>
      <c r="B69">
        <v>3242970</v>
      </c>
      <c r="C69">
        <v>1505093</v>
      </c>
      <c r="D69">
        <v>1737877</v>
      </c>
      <c r="F69">
        <v>72</v>
      </c>
      <c r="G69">
        <v>24.64</v>
      </c>
      <c r="H69">
        <v>16.798999999999999</v>
      </c>
      <c r="J69" s="2">
        <f t="shared" si="0"/>
        <v>37085.491520000003</v>
      </c>
      <c r="K69" s="2">
        <f t="shared" si="1"/>
        <v>29194.595722999995</v>
      </c>
    </row>
    <row r="70" spans="1:11">
      <c r="A70">
        <v>73</v>
      </c>
      <c r="B70">
        <v>3047081</v>
      </c>
      <c r="C70">
        <v>1406150</v>
      </c>
      <c r="D70">
        <v>1640931</v>
      </c>
      <c r="F70">
        <v>73</v>
      </c>
      <c r="G70">
        <v>27.228999999999999</v>
      </c>
      <c r="H70">
        <v>18.731999999999999</v>
      </c>
      <c r="J70" s="2">
        <f t="shared" si="0"/>
        <v>38288.058349999999</v>
      </c>
      <c r="K70" s="2">
        <f t="shared" si="1"/>
        <v>30737.919491999997</v>
      </c>
    </row>
    <row r="71" spans="1:11">
      <c r="A71">
        <v>74</v>
      </c>
      <c r="B71">
        <v>2857009</v>
      </c>
      <c r="C71">
        <v>1309028</v>
      </c>
      <c r="D71">
        <v>1547981</v>
      </c>
      <c r="F71">
        <v>74</v>
      </c>
      <c r="G71">
        <v>29.876999999999999</v>
      </c>
      <c r="H71">
        <v>20.672000000000001</v>
      </c>
      <c r="J71" s="2">
        <f t="shared" si="0"/>
        <v>39109.829555999997</v>
      </c>
      <c r="K71" s="2">
        <f t="shared" si="1"/>
        <v>31999.863232</v>
      </c>
    </row>
    <row r="72" spans="1:11">
      <c r="A72">
        <v>75</v>
      </c>
      <c r="B72">
        <v>2739079</v>
      </c>
      <c r="C72">
        <v>1251409</v>
      </c>
      <c r="D72">
        <v>1487670</v>
      </c>
      <c r="F72">
        <v>75</v>
      </c>
      <c r="G72">
        <v>32.889000000000003</v>
      </c>
      <c r="H72">
        <v>22.922000000000001</v>
      </c>
      <c r="J72" s="2">
        <f t="shared" si="0"/>
        <v>41157.590601000004</v>
      </c>
      <c r="K72" s="2">
        <f t="shared" si="1"/>
        <v>34100.371740000002</v>
      </c>
    </row>
    <row r="73" spans="1:11">
      <c r="A73">
        <v>76</v>
      </c>
      <c r="B73">
        <v>2649965</v>
      </c>
      <c r="C73">
        <v>1207605</v>
      </c>
      <c r="D73">
        <v>1442360</v>
      </c>
      <c r="F73">
        <v>76</v>
      </c>
      <c r="G73">
        <v>36.003</v>
      </c>
      <c r="H73">
        <v>25.283999999999999</v>
      </c>
      <c r="J73" s="2">
        <f t="shared" si="0"/>
        <v>43477.402815000001</v>
      </c>
      <c r="K73" s="2">
        <f t="shared" si="1"/>
        <v>36468.630239999999</v>
      </c>
    </row>
    <row r="74" spans="1:11">
      <c r="A74">
        <v>77</v>
      </c>
      <c r="B74">
        <v>2687848</v>
      </c>
      <c r="C74">
        <v>1227185</v>
      </c>
      <c r="D74">
        <v>1460663</v>
      </c>
      <c r="F74">
        <v>77</v>
      </c>
      <c r="G74">
        <v>39.658000000000001</v>
      </c>
      <c r="H74">
        <v>28.076000000000001</v>
      </c>
      <c r="J74" s="2">
        <f t="shared" si="0"/>
        <v>48667.702729999997</v>
      </c>
      <c r="K74" s="2">
        <f t="shared" si="1"/>
        <v>41009.574388000001</v>
      </c>
    </row>
    <row r="75" spans="1:11">
      <c r="A75">
        <v>78</v>
      </c>
      <c r="B75">
        <v>2233621</v>
      </c>
      <c r="C75">
        <v>1014863</v>
      </c>
      <c r="D75">
        <v>1218758</v>
      </c>
      <c r="F75">
        <v>78</v>
      </c>
      <c r="G75">
        <v>43.750999999999998</v>
      </c>
      <c r="H75">
        <v>31.231000000000002</v>
      </c>
      <c r="J75" s="2">
        <f t="shared" si="0"/>
        <v>44401.271112999995</v>
      </c>
      <c r="K75" s="2">
        <f t="shared" si="1"/>
        <v>38063.031097999999</v>
      </c>
    </row>
    <row r="76" spans="1:11">
      <c r="A76">
        <v>79</v>
      </c>
      <c r="B76">
        <v>1782495</v>
      </c>
      <c r="C76">
        <v>794252</v>
      </c>
      <c r="D76">
        <v>988243</v>
      </c>
      <c r="F76">
        <v>79</v>
      </c>
      <c r="G76">
        <v>48.322000000000003</v>
      </c>
      <c r="H76">
        <v>34.835000000000001</v>
      </c>
      <c r="J76" s="2">
        <f t="shared" si="0"/>
        <v>38379.845144000006</v>
      </c>
      <c r="K76" s="2">
        <f t="shared" si="1"/>
        <v>34425.444904999997</v>
      </c>
    </row>
    <row r="77" spans="1:11">
      <c r="A77">
        <v>80</v>
      </c>
      <c r="B77">
        <v>1700986</v>
      </c>
      <c r="C77">
        <v>753022</v>
      </c>
      <c r="D77">
        <v>947964</v>
      </c>
      <c r="F77">
        <v>80</v>
      </c>
      <c r="G77">
        <v>54.076999999999998</v>
      </c>
      <c r="H77">
        <v>39.442</v>
      </c>
      <c r="J77" s="2">
        <f t="shared" ref="J77:J96" si="2">C77*(G77/1000)</f>
        <v>40721.170694</v>
      </c>
      <c r="K77" s="2">
        <f t="shared" ref="K77:K96" si="3">D77*(H77/1000)</f>
        <v>37389.596087999998</v>
      </c>
    </row>
    <row r="78" spans="1:11">
      <c r="A78">
        <v>81</v>
      </c>
      <c r="B78">
        <v>1668634</v>
      </c>
      <c r="C78">
        <v>732583</v>
      </c>
      <c r="D78">
        <v>936051</v>
      </c>
      <c r="F78">
        <v>81</v>
      </c>
      <c r="G78">
        <v>59.899000000000001</v>
      </c>
      <c r="H78">
        <v>44.235999999999997</v>
      </c>
      <c r="J78" s="2">
        <f t="shared" si="2"/>
        <v>43880.989116999997</v>
      </c>
      <c r="K78" s="2">
        <f t="shared" si="3"/>
        <v>41407.152035999999</v>
      </c>
    </row>
    <row r="79" spans="1:11">
      <c r="A79">
        <v>82</v>
      </c>
      <c r="B79">
        <v>1485469</v>
      </c>
      <c r="C79">
        <v>646379</v>
      </c>
      <c r="D79">
        <v>839090</v>
      </c>
      <c r="F79">
        <v>82</v>
      </c>
      <c r="G79">
        <v>66.516999999999996</v>
      </c>
      <c r="H79">
        <v>49.826999999999998</v>
      </c>
      <c r="J79" s="2">
        <f t="shared" si="2"/>
        <v>42995.191942999998</v>
      </c>
      <c r="K79" s="2">
        <f t="shared" si="3"/>
        <v>41809.33743</v>
      </c>
    </row>
    <row r="80" spans="1:11">
      <c r="A80">
        <v>83</v>
      </c>
      <c r="B80">
        <v>1237702</v>
      </c>
      <c r="C80">
        <v>531649</v>
      </c>
      <c r="D80">
        <v>706053</v>
      </c>
      <c r="F80">
        <v>83</v>
      </c>
      <c r="G80">
        <v>73.977999999999994</v>
      </c>
      <c r="H80">
        <v>56.02</v>
      </c>
      <c r="J80" s="2">
        <f t="shared" si="2"/>
        <v>39330.329721999995</v>
      </c>
      <c r="K80" s="2">
        <f t="shared" si="3"/>
        <v>39553.089059999998</v>
      </c>
    </row>
    <row r="81" spans="1:11">
      <c r="A81">
        <v>84</v>
      </c>
      <c r="B81">
        <v>1086953</v>
      </c>
      <c r="C81">
        <v>460614</v>
      </c>
      <c r="D81">
        <v>626339</v>
      </c>
      <c r="F81">
        <v>84</v>
      </c>
      <c r="G81">
        <v>82.403000000000006</v>
      </c>
      <c r="H81">
        <v>62.761000000000003</v>
      </c>
      <c r="J81" s="2">
        <f t="shared" si="2"/>
        <v>37955.975442000003</v>
      </c>
      <c r="K81" s="2">
        <f t="shared" si="3"/>
        <v>39309.661978999997</v>
      </c>
    </row>
    <row r="82" spans="1:11">
      <c r="A82">
        <v>85</v>
      </c>
      <c r="B82">
        <v>939712</v>
      </c>
      <c r="C82">
        <v>394255</v>
      </c>
      <c r="D82">
        <v>545457</v>
      </c>
      <c r="F82">
        <v>85</v>
      </c>
      <c r="G82">
        <v>92.914000000000001</v>
      </c>
      <c r="H82">
        <v>71.305000000000007</v>
      </c>
      <c r="J82" s="2">
        <f t="shared" si="2"/>
        <v>36631.809069999996</v>
      </c>
      <c r="K82" s="2">
        <f t="shared" si="3"/>
        <v>38893.811385000001</v>
      </c>
    </row>
    <row r="83" spans="1:11">
      <c r="A83">
        <v>86</v>
      </c>
      <c r="B83">
        <v>852831</v>
      </c>
      <c r="C83">
        <v>353545</v>
      </c>
      <c r="D83">
        <v>499286</v>
      </c>
      <c r="F83">
        <v>86</v>
      </c>
      <c r="G83">
        <v>103.377</v>
      </c>
      <c r="H83">
        <v>79.953000000000003</v>
      </c>
      <c r="J83" s="2">
        <f t="shared" si="2"/>
        <v>36548.421464999999</v>
      </c>
      <c r="K83" s="2">
        <f t="shared" si="3"/>
        <v>39919.413558</v>
      </c>
    </row>
    <row r="84" spans="1:11">
      <c r="A84">
        <v>87</v>
      </c>
      <c r="B84">
        <v>725981</v>
      </c>
      <c r="C84">
        <v>297553</v>
      </c>
      <c r="D84">
        <v>428428</v>
      </c>
      <c r="F84">
        <v>87</v>
      </c>
      <c r="G84">
        <v>115.095</v>
      </c>
      <c r="H84">
        <v>89.537000000000006</v>
      </c>
      <c r="J84" s="2">
        <f t="shared" si="2"/>
        <v>34246.862535</v>
      </c>
      <c r="K84" s="2">
        <f t="shared" si="3"/>
        <v>38360.157836000006</v>
      </c>
    </row>
    <row r="85" spans="1:11">
      <c r="A85">
        <v>88</v>
      </c>
      <c r="B85">
        <v>619355</v>
      </c>
      <c r="C85">
        <v>251274</v>
      </c>
      <c r="D85">
        <v>368081</v>
      </c>
      <c r="F85">
        <v>88</v>
      </c>
      <c r="G85">
        <v>127.792</v>
      </c>
      <c r="H85">
        <v>100.265</v>
      </c>
      <c r="J85" s="2">
        <f t="shared" si="2"/>
        <v>32110.807007999996</v>
      </c>
      <c r="K85" s="2">
        <f t="shared" si="3"/>
        <v>36905.641465000001</v>
      </c>
    </row>
    <row r="86" spans="1:11">
      <c r="A86">
        <v>89</v>
      </c>
      <c r="B86">
        <v>536084</v>
      </c>
      <c r="C86">
        <v>214086</v>
      </c>
      <c r="D86">
        <v>321998</v>
      </c>
      <c r="F86">
        <v>89</v>
      </c>
      <c r="G86">
        <v>141.78800000000001</v>
      </c>
      <c r="H86">
        <v>112.553</v>
      </c>
      <c r="J86" s="2">
        <f t="shared" si="2"/>
        <v>30354.825767999999</v>
      </c>
      <c r="K86" s="2">
        <f t="shared" si="3"/>
        <v>36241.840894000001</v>
      </c>
    </row>
    <row r="87" spans="1:11">
      <c r="A87">
        <v>90</v>
      </c>
      <c r="B87">
        <v>450486</v>
      </c>
      <c r="C87">
        <v>177467</v>
      </c>
      <c r="D87">
        <v>273019</v>
      </c>
      <c r="F87">
        <v>90</v>
      </c>
      <c r="G87">
        <v>159.11600000000001</v>
      </c>
      <c r="H87">
        <v>127.235</v>
      </c>
      <c r="J87" s="2">
        <f t="shared" si="2"/>
        <v>28237.839172</v>
      </c>
      <c r="K87" s="2">
        <f t="shared" si="3"/>
        <v>34737.572464999997</v>
      </c>
    </row>
    <row r="88" spans="1:11">
      <c r="A88">
        <v>91</v>
      </c>
      <c r="B88">
        <v>366376</v>
      </c>
      <c r="C88">
        <v>142372</v>
      </c>
      <c r="D88">
        <v>224004</v>
      </c>
      <c r="F88">
        <v>91</v>
      </c>
      <c r="G88">
        <v>176.154</v>
      </c>
      <c r="H88">
        <v>141.66800000000001</v>
      </c>
      <c r="J88" s="2">
        <f t="shared" si="2"/>
        <v>25079.397288</v>
      </c>
      <c r="K88" s="2">
        <f t="shared" si="3"/>
        <v>31734.198672000002</v>
      </c>
    </row>
    <row r="89" spans="1:11">
      <c r="A89">
        <v>92</v>
      </c>
      <c r="B89">
        <v>320117</v>
      </c>
      <c r="C89">
        <v>121613</v>
      </c>
      <c r="D89">
        <v>198504</v>
      </c>
      <c r="F89">
        <v>92</v>
      </c>
      <c r="G89">
        <v>194.672</v>
      </c>
      <c r="H89">
        <v>157.5</v>
      </c>
      <c r="J89" s="2">
        <f t="shared" si="2"/>
        <v>23674.645935999997</v>
      </c>
      <c r="K89" s="2">
        <f t="shared" si="3"/>
        <v>31264.38</v>
      </c>
    </row>
    <row r="90" spans="1:11">
      <c r="A90">
        <v>93</v>
      </c>
      <c r="B90">
        <v>257409</v>
      </c>
      <c r="C90">
        <v>95922</v>
      </c>
      <c r="D90">
        <v>161487</v>
      </c>
      <c r="F90">
        <v>93</v>
      </c>
      <c r="G90">
        <v>214.607</v>
      </c>
      <c r="H90">
        <v>174.79599999999999</v>
      </c>
      <c r="J90" s="2">
        <f t="shared" si="2"/>
        <v>20585.532653999999</v>
      </c>
      <c r="K90" s="2">
        <f t="shared" si="3"/>
        <v>28227.281651999998</v>
      </c>
    </row>
    <row r="91" spans="1:11">
      <c r="A91">
        <v>94</v>
      </c>
      <c r="B91">
        <v>218709</v>
      </c>
      <c r="C91">
        <v>79498</v>
      </c>
      <c r="D91">
        <v>139211</v>
      </c>
      <c r="F91">
        <v>94</v>
      </c>
      <c r="G91">
        <v>235.02</v>
      </c>
      <c r="H91">
        <v>192.99199999999999</v>
      </c>
      <c r="J91" s="2">
        <f t="shared" si="2"/>
        <v>18683.61996</v>
      </c>
      <c r="K91" s="2">
        <f t="shared" si="3"/>
        <v>26866.609312000001</v>
      </c>
    </row>
    <row r="92" spans="1:11">
      <c r="A92">
        <v>95</v>
      </c>
      <c r="B92">
        <v>163361</v>
      </c>
      <c r="C92">
        <v>57588</v>
      </c>
      <c r="D92">
        <v>105773</v>
      </c>
      <c r="F92">
        <v>95</v>
      </c>
      <c r="G92">
        <v>259.61399999999998</v>
      </c>
      <c r="H92">
        <v>214.98400000000001</v>
      </c>
      <c r="J92" s="2">
        <f t="shared" si="2"/>
        <v>14950.651031999998</v>
      </c>
      <c r="K92" s="2">
        <f t="shared" si="3"/>
        <v>22739.502632</v>
      </c>
    </row>
    <row r="93" spans="1:11">
      <c r="A93">
        <v>96</v>
      </c>
      <c r="B93">
        <v>130040</v>
      </c>
      <c r="C93">
        <v>44342</v>
      </c>
      <c r="D93">
        <v>85698</v>
      </c>
      <c r="F93">
        <v>96</v>
      </c>
      <c r="G93">
        <v>279.601</v>
      </c>
      <c r="H93">
        <v>233.54599999999999</v>
      </c>
      <c r="J93" s="2">
        <f t="shared" si="2"/>
        <v>12398.067541999999</v>
      </c>
      <c r="K93" s="2">
        <f t="shared" si="3"/>
        <v>20014.425107999999</v>
      </c>
    </row>
    <row r="94" spans="1:11">
      <c r="A94">
        <v>97</v>
      </c>
      <c r="B94">
        <v>97858</v>
      </c>
      <c r="C94">
        <v>32243</v>
      </c>
      <c r="D94">
        <v>65615</v>
      </c>
      <c r="F94">
        <v>97</v>
      </c>
      <c r="G94">
        <v>298.59100000000001</v>
      </c>
      <c r="H94">
        <v>251.637</v>
      </c>
      <c r="J94" s="2">
        <f t="shared" si="2"/>
        <v>9627.4696129999993</v>
      </c>
      <c r="K94" s="2">
        <f t="shared" si="3"/>
        <v>16511.161755000001</v>
      </c>
    </row>
    <row r="95" spans="1:11">
      <c r="A95">
        <v>98</v>
      </c>
      <c r="B95">
        <v>70239</v>
      </c>
      <c r="C95">
        <v>22217</v>
      </c>
      <c r="D95">
        <v>48022</v>
      </c>
      <c r="F95">
        <v>98</v>
      </c>
      <c r="G95">
        <v>316.16399999999999</v>
      </c>
      <c r="H95">
        <v>268.89400000000001</v>
      </c>
      <c r="J95" s="2">
        <f t="shared" si="2"/>
        <v>7024.215588</v>
      </c>
      <c r="K95" s="2">
        <f t="shared" si="3"/>
        <v>12912.827668000002</v>
      </c>
    </row>
    <row r="96" spans="1:11">
      <c r="A96">
        <v>99</v>
      </c>
      <c r="B96">
        <v>50132</v>
      </c>
      <c r="C96">
        <v>15348</v>
      </c>
      <c r="D96">
        <v>34784</v>
      </c>
      <c r="F96">
        <v>99</v>
      </c>
      <c r="G96">
        <v>331.904</v>
      </c>
      <c r="H96">
        <v>284.94400000000002</v>
      </c>
      <c r="J96" s="2">
        <f t="shared" si="2"/>
        <v>5094.0625919999993</v>
      </c>
      <c r="K96" s="2">
        <f t="shared" si="3"/>
        <v>9911.4920960000018</v>
      </c>
    </row>
    <row r="97" spans="1:11">
      <c r="A97">
        <v>100</v>
      </c>
      <c r="B97">
        <v>90144</v>
      </c>
      <c r="C97">
        <v>25292</v>
      </c>
      <c r="D97">
        <v>64852</v>
      </c>
      <c r="F97" t="s">
        <v>56</v>
      </c>
      <c r="G97">
        <f>AVERAGE(G100:G110)</f>
        <v>450.60854545454549</v>
      </c>
      <c r="H97">
        <f>AVERAGE(H100:H110)</f>
        <v>411.38809090909086</v>
      </c>
      <c r="J97" s="2">
        <f t="shared" ref="J97" si="4">C97*(G97/1000)</f>
        <v>11396.791331636365</v>
      </c>
      <c r="K97" s="2">
        <f t="shared" ref="K97" si="5">D97*(H97/1000)</f>
        <v>26679.340471636358</v>
      </c>
    </row>
    <row r="100" spans="1:11">
      <c r="F100">
        <v>100</v>
      </c>
      <c r="G100">
        <v>349.226</v>
      </c>
      <c r="H100">
        <v>302.64499999999998</v>
      </c>
    </row>
    <row r="101" spans="1:11">
      <c r="F101">
        <v>101</v>
      </c>
      <c r="G101">
        <v>366.61599999999999</v>
      </c>
      <c r="H101">
        <v>320.71899999999999</v>
      </c>
    </row>
    <row r="102" spans="1:11">
      <c r="F102">
        <v>102</v>
      </c>
      <c r="G102">
        <v>384.87400000000002</v>
      </c>
      <c r="H102">
        <v>339.87400000000002</v>
      </c>
    </row>
    <row r="103" spans="1:11">
      <c r="F103">
        <v>103</v>
      </c>
      <c r="G103">
        <v>404.04599999999999</v>
      </c>
      <c r="H103">
        <v>360.17899999999997</v>
      </c>
    </row>
    <row r="104" spans="1:11">
      <c r="F104">
        <v>104</v>
      </c>
      <c r="G104">
        <v>424.17500000000001</v>
      </c>
      <c r="H104">
        <v>381.70100000000002</v>
      </c>
    </row>
    <row r="105" spans="1:11">
      <c r="F105">
        <v>105</v>
      </c>
      <c r="G105">
        <v>445.31</v>
      </c>
      <c r="H105">
        <v>404.51400000000001</v>
      </c>
    </row>
    <row r="106" spans="1:11">
      <c r="F106">
        <v>106</v>
      </c>
      <c r="G106">
        <v>467.50099999999998</v>
      </c>
      <c r="H106">
        <v>428.69600000000003</v>
      </c>
    </row>
    <row r="107" spans="1:11">
      <c r="F107">
        <v>107</v>
      </c>
      <c r="G107">
        <v>490.80200000000002</v>
      </c>
      <c r="H107">
        <v>454.327</v>
      </c>
    </row>
    <row r="108" spans="1:11">
      <c r="F108">
        <v>108</v>
      </c>
      <c r="G108">
        <v>515.26599999999996</v>
      </c>
      <c r="H108">
        <v>481.49700000000001</v>
      </c>
    </row>
    <row r="109" spans="1:11">
      <c r="F109">
        <v>109</v>
      </c>
      <c r="G109">
        <v>540.95299999999997</v>
      </c>
      <c r="H109">
        <v>510.29500000000002</v>
      </c>
    </row>
    <row r="110" spans="1:11">
      <c r="F110">
        <v>110</v>
      </c>
      <c r="G110">
        <v>567.92499999999995</v>
      </c>
      <c r="H110">
        <v>540.822</v>
      </c>
    </row>
    <row r="111" spans="1:11">
      <c r="F111">
        <v>111</v>
      </c>
      <c r="G111">
        <v>596.245</v>
      </c>
      <c r="H111">
        <v>573.17999999999995</v>
      </c>
    </row>
    <row r="112" spans="1:11">
      <c r="F112">
        <v>112</v>
      </c>
      <c r="G112">
        <v>625.98199999999997</v>
      </c>
      <c r="H112">
        <v>607.47900000000004</v>
      </c>
    </row>
    <row r="113" spans="6:8">
      <c r="F113">
        <v>113</v>
      </c>
      <c r="G113">
        <v>657.20500000000004</v>
      </c>
      <c r="H113">
        <v>643.83600000000001</v>
      </c>
    </row>
    <row r="114" spans="6:8">
      <c r="F114">
        <v>114</v>
      </c>
      <c r="G114">
        <v>689.98800000000006</v>
      </c>
      <c r="H114">
        <v>682.375</v>
      </c>
    </row>
    <row r="115" spans="6:8">
      <c r="F115">
        <v>115</v>
      </c>
      <c r="G115">
        <v>722.01</v>
      </c>
      <c r="H115">
        <v>720.82899999999995</v>
      </c>
    </row>
    <row r="116" spans="6:8">
      <c r="F116">
        <v>116</v>
      </c>
      <c r="G116">
        <v>758.03399999999999</v>
      </c>
      <c r="H116">
        <v>758.03399999999999</v>
      </c>
    </row>
    <row r="117" spans="6:8">
      <c r="F117">
        <v>117</v>
      </c>
      <c r="G117">
        <v>795.86</v>
      </c>
      <c r="H117">
        <v>795.86</v>
      </c>
    </row>
    <row r="118" spans="6:8">
      <c r="F118">
        <v>118</v>
      </c>
      <c r="G118">
        <v>835.57600000000002</v>
      </c>
      <c r="H118">
        <v>835.57600000000002</v>
      </c>
    </row>
    <row r="119" spans="6:8">
      <c r="F119">
        <v>119</v>
      </c>
      <c r="G119">
        <v>1000</v>
      </c>
      <c r="H119">
        <v>1000</v>
      </c>
    </row>
  </sheetData>
  <hyperlinks>
    <hyperlink ref="A5" r:id="rId1" xr:uid="{02DC84F3-36D9-44AD-942A-BF40EB7A5856}"/>
    <hyperlink ref="A2" r:id="rId2" xr:uid="{7C962FE9-F0B9-493C-AABF-23E59F505F29}"/>
  </hyperlinks>
  <pageMargins left="0.7" right="0.7" top="0.75" bottom="0.75" header="0.3" footer="0.3"/>
  <ignoredErrors>
    <ignoredError sqref="G97:H9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3CB6-B980-47CF-BE8D-8BFC7F73C205}">
  <dimension ref="A1:E14"/>
  <sheetViews>
    <sheetView workbookViewId="0">
      <selection activeCell="A3" sqref="A3"/>
    </sheetView>
  </sheetViews>
  <sheetFormatPr defaultRowHeight="15"/>
  <sheetData>
    <row r="1" spans="1:5">
      <c r="A1" t="s">
        <v>78</v>
      </c>
    </row>
    <row r="2" spans="1:5">
      <c r="A2" s="10" t="s">
        <v>79</v>
      </c>
    </row>
    <row r="3" spans="1:5">
      <c r="A3" s="10" t="s">
        <v>80</v>
      </c>
    </row>
    <row r="5" spans="1:5">
      <c r="A5" t="s">
        <v>48</v>
      </c>
      <c r="B5" t="s">
        <v>52</v>
      </c>
      <c r="C5" t="s">
        <v>49</v>
      </c>
      <c r="D5" t="s">
        <v>50</v>
      </c>
      <c r="E5" t="s">
        <v>51</v>
      </c>
    </row>
    <row r="6" spans="1:5">
      <c r="A6">
        <v>2025</v>
      </c>
      <c r="B6">
        <v>1</v>
      </c>
      <c r="C6">
        <v>163895</v>
      </c>
      <c r="D6">
        <v>157608</v>
      </c>
      <c r="E6">
        <f>D6/C6</f>
        <v>0.96164007443790234</v>
      </c>
    </row>
    <row r="7" spans="1:5">
      <c r="A7">
        <v>2025</v>
      </c>
      <c r="B7">
        <v>2</v>
      </c>
      <c r="C7">
        <v>163307</v>
      </c>
      <c r="D7">
        <v>157429</v>
      </c>
      <c r="E7">
        <f t="shared" ref="E7:E12" si="0">D7/C7</f>
        <v>0.96400644185491136</v>
      </c>
    </row>
    <row r="8" spans="1:5">
      <c r="A8">
        <v>2025</v>
      </c>
      <c r="B8">
        <v>3</v>
      </c>
      <c r="C8">
        <v>163508</v>
      </c>
      <c r="D8">
        <v>157721</v>
      </c>
      <c r="E8">
        <f t="shared" si="0"/>
        <v>0.96460723634317591</v>
      </c>
    </row>
    <row r="9" spans="1:5">
      <c r="A9">
        <v>2025</v>
      </c>
      <c r="B9">
        <v>4</v>
      </c>
      <c r="C9">
        <v>163969</v>
      </c>
      <c r="D9">
        <v>157776</v>
      </c>
      <c r="E9">
        <f t="shared" si="0"/>
        <v>0.96223066555263492</v>
      </c>
    </row>
    <row r="10" spans="1:5">
      <c r="A10">
        <v>2025</v>
      </c>
      <c r="B10">
        <v>5</v>
      </c>
      <c r="C10">
        <v>163273</v>
      </c>
      <c r="D10">
        <v>156985</v>
      </c>
      <c r="E10">
        <f t="shared" si="0"/>
        <v>0.96148781488672341</v>
      </c>
    </row>
    <row r="11" spans="1:5">
      <c r="A11">
        <v>2025</v>
      </c>
      <c r="B11">
        <v>6</v>
      </c>
      <c r="C11">
        <v>163366</v>
      </c>
      <c r="D11">
        <v>157736</v>
      </c>
      <c r="E11">
        <f t="shared" si="0"/>
        <v>0.96553750474394917</v>
      </c>
    </row>
    <row r="12" spans="1:5">
      <c r="A12">
        <v>2025</v>
      </c>
      <c r="B12">
        <v>7</v>
      </c>
      <c r="C12">
        <v>163106</v>
      </c>
      <c r="D12">
        <v>156983</v>
      </c>
      <c r="E12">
        <f t="shared" si="0"/>
        <v>0.96245999534045346</v>
      </c>
    </row>
    <row r="14" spans="1:5">
      <c r="A14" t="s">
        <v>53</v>
      </c>
      <c r="E14">
        <f>AVERAGE(E6:E12)</f>
        <v>0.96313853330853583</v>
      </c>
    </row>
  </sheetData>
  <hyperlinks>
    <hyperlink ref="A3" r:id="rId1" xr:uid="{0CEA4987-B7B5-4F8E-BC51-D475ED680619}"/>
    <hyperlink ref="A2" r:id="rId2" xr:uid="{728EB009-1F24-4D58-A0C5-78EBBF98D66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CE610C9FA4B4B976DD6842F9EAF74" ma:contentTypeVersion="15" ma:contentTypeDescription="Create a new document." ma:contentTypeScope="" ma:versionID="c05818cf857ca6ba68dba5c62303c0d0">
  <xsd:schema xmlns:xsd="http://www.w3.org/2001/XMLSchema" xmlns:xs="http://www.w3.org/2001/XMLSchema" xmlns:p="http://schemas.microsoft.com/office/2006/metadata/properties" xmlns:ns2="f0c2ac21-f850-4555-8afd-fd732a9ecf25" xmlns:ns3="d77f725d-68ba-43bc-9e4e-ba441aacaca8" targetNamespace="http://schemas.microsoft.com/office/2006/metadata/properties" ma:root="true" ma:fieldsID="ec0350a4eec42b5d09705f4652535872" ns2:_="" ns3:_="">
    <xsd:import namespace="f0c2ac21-f850-4555-8afd-fd732a9ecf25"/>
    <xsd:import namespace="d77f725d-68ba-43bc-9e4e-ba441aacac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2ac21-f850-4555-8afd-fd732a9ec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4f2dfca-e4a2-46eb-a53e-58fba36a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f725d-68ba-43bc-9e4e-ba441aacac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44fcbaf-bf47-47e6-889b-e62392169802}" ma:internalName="TaxCatchAll" ma:showField="CatchAllData" ma:web="d77f725d-68ba-43bc-9e4e-ba441aaca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7f725d-68ba-43bc-9e4e-ba441aacaca8" xsi:nil="true"/>
    <lcf76f155ced4ddcb4097134ff3c332f xmlns="f0c2ac21-f850-4555-8afd-fd732a9ecf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2C33C6-6AEA-40CF-B27D-83027054DF36}"/>
</file>

<file path=customXml/itemProps2.xml><?xml version="1.0" encoding="utf-8"?>
<ds:datastoreItem xmlns:ds="http://schemas.openxmlformats.org/officeDocument/2006/customXml" ds:itemID="{27EA689A-8008-4DA0-973F-115FEFAA36E7}"/>
</file>

<file path=customXml/itemProps3.xml><?xml version="1.0" encoding="utf-8"?>
<ds:datastoreItem xmlns:ds="http://schemas.openxmlformats.org/officeDocument/2006/customXml" ds:itemID="{8E36D42F-4883-408E-845B-E981F895B7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calculations</vt:lpstr>
      <vt:lpstr>natural increase worksheet</vt:lpstr>
      <vt:lpstr>payrolls to employed persons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Kolko</dc:creator>
  <cp:lastModifiedBy>Jed Kolko</cp:lastModifiedBy>
  <dcterms:created xsi:type="dcterms:W3CDTF">2025-08-24T10:48:50Z</dcterms:created>
  <dcterms:modified xsi:type="dcterms:W3CDTF">2025-08-26T09:15:53Z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0x010100F1ECE610C9FA4B4B976DD6842F9EAF74</vt:lpwstr>
  </property>
</Properties>
</file>